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camilamoscaalmeida/Library/CloudStorage/GoogleDrive-c.almeida@riprisma.com/Drives compartilhados/Operações - Relações com Investidores/3_Resultados/2023/4T23/5_Fundamentos/"/>
    </mc:Choice>
  </mc:AlternateContent>
  <xr:revisionPtr revIDLastSave="0" documentId="13_ncr:1_{4CAA4E6F-A17A-A743-AB87-473190DF54BE}" xr6:coauthVersionLast="47" xr6:coauthVersionMax="47" xr10:uidLastSave="{00000000-0000-0000-0000-000000000000}"/>
  <bookViews>
    <workbookView showHorizontalScroll="0" showSheetTabs="0" xWindow="0" yWindow="0" windowWidth="28800" windowHeight="18000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71" i="7" l="1"/>
  <c r="AB59" i="7"/>
  <c r="AB25" i="7"/>
  <c r="AB42" i="7" s="1"/>
  <c r="D25" i="7"/>
  <c r="D42" i="7" s="1"/>
  <c r="D59" i="7"/>
  <c r="D71" i="7"/>
  <c r="D77" i="7"/>
  <c r="D74" i="7" l="1"/>
  <c r="AA19" i="6"/>
  <c r="AA13" i="6"/>
  <c r="AA6" i="6"/>
  <c r="AA15" i="6" l="1"/>
  <c r="AA22" i="6" s="1"/>
  <c r="AA27" i="6" s="1"/>
  <c r="Y48" i="5" l="1"/>
  <c r="Y51" i="5" s="1"/>
  <c r="Y41" i="5"/>
  <c r="Y35" i="5"/>
  <c r="Y22" i="5"/>
  <c r="Y12" i="5"/>
  <c r="V80" i="7"/>
  <c r="W42" i="7"/>
  <c r="Z80" i="7"/>
  <c r="Z71" i="7"/>
  <c r="Z59" i="7"/>
  <c r="Z25" i="7"/>
  <c r="Z42" i="7" s="1"/>
  <c r="O22" i="5"/>
  <c r="P22" i="5"/>
  <c r="Q22" i="5"/>
  <c r="R22" i="5"/>
  <c r="S22" i="5"/>
  <c r="T22" i="5"/>
  <c r="U22" i="5"/>
  <c r="V22" i="5"/>
  <c r="W22" i="5"/>
  <c r="X22" i="5"/>
  <c r="Z22" i="5"/>
  <c r="D22" i="5"/>
  <c r="E22" i="5"/>
  <c r="F22" i="5"/>
  <c r="G22" i="5"/>
  <c r="H22" i="5"/>
  <c r="I22" i="5"/>
  <c r="J22" i="5"/>
  <c r="K22" i="5"/>
  <c r="L22" i="5"/>
  <c r="M22" i="5"/>
  <c r="N22" i="5"/>
  <c r="C22" i="5"/>
  <c r="Y24" i="5" l="1"/>
  <c r="Y53" i="5"/>
  <c r="Z74" i="7"/>
  <c r="AA25" i="7"/>
  <c r="AA42" i="7" s="1"/>
  <c r="AA59" i="7"/>
  <c r="AA71" i="7"/>
  <c r="AA80" i="7"/>
  <c r="Z19" i="6"/>
  <c r="Z13" i="6"/>
  <c r="Z6" i="6"/>
  <c r="AA74" i="7" l="1"/>
  <c r="Z15" i="6"/>
  <c r="Z22" i="6" s="1"/>
  <c r="Z27" i="6" s="1"/>
  <c r="X48" i="5" l="1"/>
  <c r="X51" i="5" s="1"/>
  <c r="X41" i="5"/>
  <c r="X35" i="5"/>
  <c r="X12" i="5"/>
  <c r="Y19" i="6"/>
  <c r="Y13" i="6"/>
  <c r="Y6" i="6"/>
  <c r="W48" i="5"/>
  <c r="W51" i="5" s="1"/>
  <c r="W41" i="5"/>
  <c r="W35" i="5"/>
  <c r="W12" i="5"/>
  <c r="Y15" i="6" l="1"/>
  <c r="Y22" i="6" s="1"/>
  <c r="Y27" i="6" s="1"/>
  <c r="X24" i="5"/>
  <c r="X53" i="5"/>
  <c r="W53" i="5"/>
  <c r="W24" i="5"/>
  <c r="Y80" i="7" l="1"/>
  <c r="Y71" i="7"/>
  <c r="Y59" i="7"/>
  <c r="Y25" i="7"/>
  <c r="Y42" i="7" s="1"/>
  <c r="X19" i="6"/>
  <c r="X13" i="6"/>
  <c r="X6" i="6"/>
  <c r="V48" i="5"/>
  <c r="V51" i="5" s="1"/>
  <c r="V53" i="5" s="1"/>
  <c r="V41" i="5"/>
  <c r="V35" i="5"/>
  <c r="V12" i="5"/>
  <c r="X15" i="6" l="1"/>
  <c r="X22" i="6" s="1"/>
  <c r="X27" i="6" s="1"/>
  <c r="Y74" i="7"/>
  <c r="V24" i="5"/>
  <c r="W59" i="7" l="1"/>
  <c r="U25" i="7" l="1"/>
  <c r="U42" i="7" s="1"/>
  <c r="V25" i="7"/>
  <c r="V42" i="7" s="1"/>
  <c r="U59" i="7"/>
  <c r="V59" i="7"/>
  <c r="U71" i="7"/>
  <c r="V71" i="7"/>
  <c r="U74" i="7" l="1"/>
  <c r="V74" i="7"/>
  <c r="X80" i="7"/>
  <c r="X71" i="7"/>
  <c r="X59" i="7"/>
  <c r="X25" i="7"/>
  <c r="X42" i="7" s="1"/>
  <c r="W80" i="7"/>
  <c r="W71" i="7"/>
  <c r="W6" i="6"/>
  <c r="V19" i="6"/>
  <c r="V13" i="6"/>
  <c r="V6" i="6"/>
  <c r="U19" i="6"/>
  <c r="U13" i="6"/>
  <c r="U6" i="6"/>
  <c r="W22" i="6" l="1"/>
  <c r="W27" i="6" s="1"/>
  <c r="W74" i="7"/>
  <c r="X74" i="7"/>
  <c r="U15" i="6"/>
  <c r="U22" i="6" s="1"/>
  <c r="U27" i="6" s="1"/>
  <c r="V15" i="6"/>
  <c r="V22" i="6" s="1"/>
  <c r="V27" i="6" s="1"/>
  <c r="U48" i="5" l="1"/>
  <c r="U51" i="5" s="1"/>
  <c r="U41" i="5"/>
  <c r="U35" i="5"/>
  <c r="U12" i="5"/>
  <c r="U24" i="5" s="1"/>
  <c r="T48" i="5"/>
  <c r="T51" i="5" s="1"/>
  <c r="T35" i="5"/>
  <c r="U80" i="7"/>
  <c r="T19" i="6"/>
  <c r="T13" i="6"/>
  <c r="T6" i="6"/>
  <c r="T41" i="5"/>
  <c r="T12" i="5"/>
  <c r="T15" i="6" l="1"/>
  <c r="T22" i="6" s="1"/>
  <c r="T27" i="6" s="1"/>
  <c r="U53" i="5"/>
  <c r="T24" i="5"/>
  <c r="S48" i="5" l="1"/>
  <c r="S51" i="5" s="1"/>
  <c r="S41" i="5"/>
  <c r="S35" i="5"/>
  <c r="S12" i="5"/>
  <c r="AB19" i="6"/>
  <c r="AB13" i="6"/>
  <c r="AB6" i="6"/>
  <c r="Z48" i="5"/>
  <c r="Z51" i="5" s="1"/>
  <c r="Z41" i="5"/>
  <c r="Z35" i="5"/>
  <c r="Z12" i="5"/>
  <c r="R80" i="7"/>
  <c r="S80" i="7"/>
  <c r="T80" i="7"/>
  <c r="AB80" i="7"/>
  <c r="AC80" i="7"/>
  <c r="AD80" i="7"/>
  <c r="AE80" i="7"/>
  <c r="AF80" i="7"/>
  <c r="AG80" i="7"/>
  <c r="AH80" i="7"/>
  <c r="AI80" i="7"/>
  <c r="AJ80" i="7"/>
  <c r="AK80" i="7"/>
  <c r="AL80" i="7"/>
  <c r="AM80" i="7"/>
  <c r="AN80" i="7"/>
  <c r="AO80" i="7"/>
  <c r="AP80" i="7"/>
  <c r="AQ80" i="7"/>
  <c r="AR80" i="7"/>
  <c r="AS80" i="7"/>
  <c r="AT80" i="7"/>
  <c r="AU80" i="7"/>
  <c r="AV80" i="7"/>
  <c r="AW80" i="7"/>
  <c r="AX80" i="7"/>
  <c r="AY80" i="7"/>
  <c r="AZ80" i="7"/>
  <c r="BA80" i="7"/>
  <c r="BB80" i="7"/>
  <c r="BC80" i="7"/>
  <c r="BD80" i="7"/>
  <c r="BE80" i="7"/>
  <c r="BF80" i="7"/>
  <c r="BG80" i="7"/>
  <c r="BH80" i="7"/>
  <c r="BI80" i="7"/>
  <c r="BJ80" i="7"/>
  <c r="BK80" i="7"/>
  <c r="BL80" i="7"/>
  <c r="BM80" i="7"/>
  <c r="BN80" i="7"/>
  <c r="BO80" i="7"/>
  <c r="BP80" i="7"/>
  <c r="BQ80" i="7"/>
  <c r="BR80" i="7"/>
  <c r="BS80" i="7"/>
  <c r="BT80" i="7"/>
  <c r="BU80" i="7"/>
  <c r="BV80" i="7"/>
  <c r="BW80" i="7"/>
  <c r="BX80" i="7"/>
  <c r="BY80" i="7"/>
  <c r="BZ80" i="7"/>
  <c r="CA80" i="7"/>
  <c r="CB80" i="7"/>
  <c r="CC80" i="7"/>
  <c r="CD80" i="7"/>
  <c r="CE80" i="7"/>
  <c r="CF80" i="7"/>
  <c r="CG80" i="7"/>
  <c r="CH80" i="7"/>
  <c r="CI80" i="7"/>
  <c r="CJ80" i="7"/>
  <c r="CK80" i="7"/>
  <c r="CL80" i="7"/>
  <c r="CM80" i="7"/>
  <c r="CN80" i="7"/>
  <c r="CO80" i="7"/>
  <c r="CP80" i="7"/>
  <c r="CQ80" i="7"/>
  <c r="CR80" i="7"/>
  <c r="CS80" i="7"/>
  <c r="CT80" i="7"/>
  <c r="CU80" i="7"/>
  <c r="CV80" i="7"/>
  <c r="CW80" i="7"/>
  <c r="CX80" i="7"/>
  <c r="CY80" i="7"/>
  <c r="CZ80" i="7"/>
  <c r="AB74" i="7"/>
  <c r="AC74" i="7"/>
  <c r="AD74" i="7"/>
  <c r="AE74" i="7"/>
  <c r="AF74" i="7"/>
  <c r="AG74" i="7"/>
  <c r="AH74" i="7"/>
  <c r="AI74" i="7"/>
  <c r="AJ74" i="7"/>
  <c r="AK74" i="7"/>
  <c r="AL74" i="7"/>
  <c r="AM74" i="7"/>
  <c r="AN74" i="7"/>
  <c r="AO74" i="7"/>
  <c r="AP74" i="7"/>
  <c r="AQ74" i="7"/>
  <c r="AR74" i="7"/>
  <c r="AS74" i="7"/>
  <c r="AT74" i="7"/>
  <c r="AU74" i="7"/>
  <c r="AV74" i="7"/>
  <c r="AW74" i="7"/>
  <c r="AX74" i="7"/>
  <c r="AY74" i="7"/>
  <c r="AZ74" i="7"/>
  <c r="BA74" i="7"/>
  <c r="BB74" i="7"/>
  <c r="BC74" i="7"/>
  <c r="BD74" i="7"/>
  <c r="BE74" i="7"/>
  <c r="BF74" i="7"/>
  <c r="BG74" i="7"/>
  <c r="BH74" i="7"/>
  <c r="BI74" i="7"/>
  <c r="BJ74" i="7"/>
  <c r="BK74" i="7"/>
  <c r="BL74" i="7"/>
  <c r="BM74" i="7"/>
  <c r="BN74" i="7"/>
  <c r="BO74" i="7"/>
  <c r="BP74" i="7"/>
  <c r="BQ74" i="7"/>
  <c r="BR74" i="7"/>
  <c r="BS74" i="7"/>
  <c r="BT74" i="7"/>
  <c r="BU74" i="7"/>
  <c r="BV74" i="7"/>
  <c r="BW74" i="7"/>
  <c r="BX74" i="7"/>
  <c r="BY74" i="7"/>
  <c r="BZ74" i="7"/>
  <c r="CA74" i="7"/>
  <c r="CB74" i="7"/>
  <c r="CC74" i="7"/>
  <c r="CD74" i="7"/>
  <c r="CE74" i="7"/>
  <c r="CF74" i="7"/>
  <c r="CG74" i="7"/>
  <c r="CH74" i="7"/>
  <c r="CI74" i="7"/>
  <c r="CJ74" i="7"/>
  <c r="CK74" i="7"/>
  <c r="CL74" i="7"/>
  <c r="CM74" i="7"/>
  <c r="CN74" i="7"/>
  <c r="CO74" i="7"/>
  <c r="CP74" i="7"/>
  <c r="CQ74" i="7"/>
  <c r="CR74" i="7"/>
  <c r="CS74" i="7"/>
  <c r="CT74" i="7"/>
  <c r="CU74" i="7"/>
  <c r="CV74" i="7"/>
  <c r="CW74" i="7"/>
  <c r="CX74" i="7"/>
  <c r="CY74" i="7"/>
  <c r="CZ74" i="7"/>
  <c r="R71" i="7"/>
  <c r="S71" i="7"/>
  <c r="T71" i="7"/>
  <c r="R59" i="7"/>
  <c r="S59" i="7"/>
  <c r="T59" i="7"/>
  <c r="E25" i="7"/>
  <c r="F25" i="7"/>
  <c r="G25" i="7"/>
  <c r="H25" i="7"/>
  <c r="I25" i="7"/>
  <c r="J25" i="7"/>
  <c r="K25" i="7"/>
  <c r="N25" i="7"/>
  <c r="O25" i="7"/>
  <c r="P25" i="7"/>
  <c r="Q25" i="7"/>
  <c r="R25" i="7"/>
  <c r="R42" i="7" s="1"/>
  <c r="S25" i="7"/>
  <c r="S42" i="7" s="1"/>
  <c r="T25" i="7"/>
  <c r="T42" i="7" s="1"/>
  <c r="R19" i="6"/>
  <c r="S19" i="6"/>
  <c r="R13" i="6"/>
  <c r="S13" i="6"/>
  <c r="R6" i="6"/>
  <c r="S6" i="6"/>
  <c r="D35" i="5"/>
  <c r="E35" i="5"/>
  <c r="F35" i="5"/>
  <c r="G35" i="5"/>
  <c r="H35" i="5"/>
  <c r="I35" i="5"/>
  <c r="J35" i="5"/>
  <c r="K35" i="5"/>
  <c r="L35" i="5"/>
  <c r="M35" i="5"/>
  <c r="N35" i="5"/>
  <c r="O35" i="5"/>
  <c r="P35" i="5"/>
  <c r="Q35" i="5"/>
  <c r="R35" i="5"/>
  <c r="C35" i="5"/>
  <c r="D48" i="5"/>
  <c r="E48" i="5"/>
  <c r="F48" i="5"/>
  <c r="G48" i="5"/>
  <c r="H48" i="5"/>
  <c r="I48" i="5"/>
  <c r="J48" i="5"/>
  <c r="K48" i="5"/>
  <c r="L48" i="5"/>
  <c r="M48" i="5"/>
  <c r="N48" i="5"/>
  <c r="O48" i="5"/>
  <c r="P48" i="5"/>
  <c r="Q48" i="5"/>
  <c r="R48" i="5"/>
  <c r="T53" i="5"/>
  <c r="C48" i="5"/>
  <c r="R41" i="5"/>
  <c r="K12" i="5"/>
  <c r="L12" i="5"/>
  <c r="M12" i="5"/>
  <c r="N12" i="5"/>
  <c r="O12" i="5"/>
  <c r="P12" i="5"/>
  <c r="Q12" i="5"/>
  <c r="R12" i="5"/>
  <c r="F12" i="5"/>
  <c r="G12" i="5"/>
  <c r="H12" i="5"/>
  <c r="I12" i="5"/>
  <c r="J12" i="5"/>
  <c r="E12" i="5"/>
  <c r="R15" i="6" l="1"/>
  <c r="R22" i="6" s="1"/>
  <c r="R27" i="6" s="1"/>
  <c r="S15" i="6"/>
  <c r="S22" i="6" s="1"/>
  <c r="S27" i="6" s="1"/>
  <c r="AB15" i="6"/>
  <c r="AB22" i="6" s="1"/>
  <c r="AB27" i="6" s="1"/>
  <c r="S24" i="5"/>
  <c r="S74" i="7"/>
  <c r="T74" i="7"/>
  <c r="R74" i="7"/>
  <c r="S53" i="5"/>
  <c r="R24" i="5"/>
  <c r="Z24" i="5"/>
  <c r="Z53" i="5"/>
  <c r="Q41" i="5" l="1"/>
  <c r="P41" i="5"/>
  <c r="O41" i="5"/>
  <c r="N41" i="5"/>
  <c r="N53" i="5" s="1"/>
  <c r="M41" i="5"/>
  <c r="L41" i="5"/>
  <c r="L53" i="5" s="1"/>
  <c r="K41" i="5"/>
  <c r="J41" i="5"/>
  <c r="I41" i="5"/>
  <c r="H41" i="5"/>
  <c r="G41" i="5"/>
  <c r="F41" i="5"/>
  <c r="F53" i="5" s="1"/>
  <c r="E41" i="5"/>
  <c r="D41" i="5"/>
  <c r="D53" i="5" s="1"/>
  <c r="C41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12" i="5"/>
  <c r="C12" i="5"/>
  <c r="Q80" i="7"/>
  <c r="Q71" i="7"/>
  <c r="Q59" i="7"/>
  <c r="Q42" i="7"/>
  <c r="Q19" i="6"/>
  <c r="Q6" i="6"/>
  <c r="Q13" i="6"/>
  <c r="J53" i="5" l="1"/>
  <c r="D24" i="5"/>
  <c r="G53" i="5"/>
  <c r="O53" i="5"/>
  <c r="H53" i="5"/>
  <c r="P53" i="5"/>
  <c r="I53" i="5"/>
  <c r="Q53" i="5"/>
  <c r="C53" i="5"/>
  <c r="K53" i="5"/>
  <c r="C24" i="5"/>
  <c r="E53" i="5"/>
  <c r="M53" i="5"/>
  <c r="Q74" i="7"/>
  <c r="Q15" i="6"/>
  <c r="Q22" i="6" s="1"/>
  <c r="Q27" i="6" s="1"/>
  <c r="P59" i="7" l="1"/>
  <c r="P77" i="7"/>
  <c r="P71" i="7"/>
  <c r="P42" i="7" l="1"/>
  <c r="P74" i="7" s="1"/>
  <c r="P80" i="7"/>
  <c r="P19" i="6"/>
  <c r="M28" i="7"/>
  <c r="M5" i="7"/>
  <c r="M25" i="7" s="1"/>
  <c r="L28" i="7"/>
  <c r="L5" i="7"/>
  <c r="L25" i="7" s="1"/>
  <c r="Q83" i="7" l="1"/>
  <c r="P13" i="6"/>
  <c r="P6" i="6"/>
  <c r="N77" i="7"/>
  <c r="M77" i="7"/>
  <c r="P15" i="6" l="1"/>
  <c r="P22" i="6" s="1"/>
  <c r="P27" i="6" s="1"/>
  <c r="L77" i="7"/>
  <c r="J77" i="7" l="1"/>
  <c r="I77" i="7"/>
  <c r="H77" i="7"/>
  <c r="G77" i="7"/>
  <c r="E77" i="7" l="1"/>
  <c r="F77" i="7"/>
  <c r="O80" i="7" l="1"/>
  <c r="N80" i="7"/>
  <c r="M80" i="7"/>
  <c r="L80" i="7"/>
  <c r="K80" i="7"/>
  <c r="J80" i="7"/>
  <c r="I80" i="7"/>
  <c r="H80" i="7"/>
  <c r="G80" i="7"/>
  <c r="F80" i="7"/>
  <c r="E80" i="7"/>
  <c r="D80" i="7"/>
  <c r="O71" i="7"/>
  <c r="N71" i="7"/>
  <c r="M71" i="7"/>
  <c r="L71" i="7"/>
  <c r="K71" i="7"/>
  <c r="J71" i="7"/>
  <c r="I71" i="7"/>
  <c r="H71" i="7"/>
  <c r="G71" i="7"/>
  <c r="F71" i="7"/>
  <c r="E71" i="7"/>
  <c r="O59" i="7"/>
  <c r="N59" i="7"/>
  <c r="M59" i="7"/>
  <c r="L59" i="7"/>
  <c r="K59" i="7"/>
  <c r="J59" i="7"/>
  <c r="I59" i="7"/>
  <c r="H59" i="7"/>
  <c r="G59" i="7"/>
  <c r="F59" i="7"/>
  <c r="E59" i="7"/>
  <c r="O42" i="7"/>
  <c r="N42" i="7"/>
  <c r="M42" i="7"/>
  <c r="L42" i="7"/>
  <c r="K42" i="7"/>
  <c r="J42" i="7"/>
  <c r="I42" i="7"/>
  <c r="H42" i="7"/>
  <c r="G42" i="7"/>
  <c r="F42" i="7"/>
  <c r="E42" i="7"/>
  <c r="O19" i="6"/>
  <c r="N19" i="6"/>
  <c r="M19" i="6"/>
  <c r="L19" i="6"/>
  <c r="K19" i="6"/>
  <c r="J19" i="6"/>
  <c r="I19" i="6"/>
  <c r="H19" i="6"/>
  <c r="G19" i="6"/>
  <c r="F19" i="6"/>
  <c r="E19" i="6"/>
  <c r="D19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D6" i="6"/>
  <c r="C19" i="6"/>
  <c r="C13" i="6"/>
  <c r="C6" i="6"/>
  <c r="P39" i="6"/>
  <c r="P41" i="6" s="1"/>
  <c r="O39" i="6"/>
  <c r="O41" i="6" s="1"/>
  <c r="N39" i="6"/>
  <c r="N41" i="6" s="1"/>
  <c r="M39" i="6"/>
  <c r="M41" i="6" s="1"/>
  <c r="L39" i="6"/>
  <c r="L41" i="6" s="1"/>
  <c r="K39" i="6"/>
  <c r="K41" i="6" s="1"/>
  <c r="J39" i="6"/>
  <c r="J41" i="6" s="1"/>
  <c r="I39" i="6"/>
  <c r="I41" i="6" s="1"/>
  <c r="H39" i="6"/>
  <c r="H41" i="6" s="1"/>
  <c r="G39" i="6"/>
  <c r="G41" i="6" s="1"/>
  <c r="F39" i="6"/>
  <c r="F41" i="6" s="1"/>
  <c r="E39" i="6"/>
  <c r="D39" i="6"/>
  <c r="E15" i="6" l="1"/>
  <c r="E22" i="6" s="1"/>
  <c r="E27" i="6" s="1"/>
  <c r="C15" i="6"/>
  <c r="C22" i="6" s="1"/>
  <c r="C27" i="6" s="1"/>
  <c r="D15" i="6"/>
  <c r="D22" i="6" s="1"/>
  <c r="D27" i="6" s="1"/>
  <c r="L15" i="6"/>
  <c r="L22" i="6" s="1"/>
  <c r="L27" i="6" s="1"/>
  <c r="O15" i="6"/>
  <c r="O22" i="6" s="1"/>
  <c r="O27" i="6" s="1"/>
  <c r="K15" i="6"/>
  <c r="K22" i="6" s="1"/>
  <c r="K27" i="6" s="1"/>
  <c r="I15" i="6"/>
  <c r="I22" i="6" s="1"/>
  <c r="I27" i="6" s="1"/>
  <c r="M15" i="6"/>
  <c r="M22" i="6" s="1"/>
  <c r="M27" i="6" s="1"/>
  <c r="G15" i="6"/>
  <c r="G22" i="6" s="1"/>
  <c r="G27" i="6" s="1"/>
  <c r="E74" i="7"/>
  <c r="F83" i="7" s="1"/>
  <c r="F74" i="7"/>
  <c r="G83" i="7" s="1"/>
  <c r="L74" i="7"/>
  <c r="M83" i="7" s="1"/>
  <c r="E83" i="7"/>
  <c r="N15" i="6"/>
  <c r="N22" i="6" s="1"/>
  <c r="N27" i="6" s="1"/>
  <c r="J15" i="6"/>
  <c r="J22" i="6" s="1"/>
  <c r="J27" i="6" s="1"/>
  <c r="F15" i="6"/>
  <c r="F22" i="6" s="1"/>
  <c r="F27" i="6" s="1"/>
  <c r="N74" i="7"/>
  <c r="O83" i="7" s="1"/>
  <c r="M74" i="7"/>
  <c r="N83" i="7" s="1"/>
  <c r="G74" i="7"/>
  <c r="H83" i="7" s="1"/>
  <c r="O74" i="7"/>
  <c r="P83" i="7" s="1"/>
  <c r="H74" i="7"/>
  <c r="I83" i="7" s="1"/>
  <c r="J74" i="7"/>
  <c r="K83" i="7" s="1"/>
  <c r="I74" i="7"/>
  <c r="J83" i="7" s="1"/>
  <c r="K74" i="7"/>
  <c r="L83" i="7" s="1"/>
  <c r="D83" i="7"/>
  <c r="H15" i="6"/>
  <c r="H22" i="6" s="1"/>
  <c r="H27" i="6" s="1"/>
  <c r="D41" i="6"/>
  <c r="E41" i="6"/>
</calcChain>
</file>

<file path=xl/sharedStrings.xml><?xml version="1.0" encoding="utf-8"?>
<sst xmlns="http://schemas.openxmlformats.org/spreadsheetml/2006/main" count="378" uniqueCount="148">
  <si>
    <t xml:space="preserve"> </t>
  </si>
  <si>
    <t>Fluxo de caixa das atividades de investimento / Cash flow from investing activities</t>
  </si>
  <si>
    <t>Aquisição de investimento / Acquisition of investment</t>
  </si>
  <si>
    <t>Aquisição de controlada, líquido do caixa / Acquisition of subsidiary, net of cash</t>
  </si>
  <si>
    <t>Aquisição de imobilizado / Acquisition of property and equipment</t>
  </si>
  <si>
    <t>Aquisição de intangível / Acquisition of intangible assets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</si>
  <si>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</si>
  <si>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</si>
  <si>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</si>
  <si>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</si>
  <si>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Pagamento de arrendamentos / Payment of leases</t>
  </si>
  <si>
    <t>Partes relacionadas - ativo / Related parties - Assets</t>
  </si>
  <si>
    <t>Partes relacionadas - passivo / Related parties - Liabilities</t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</si>
  <si>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</si>
  <si>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</si>
  <si>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</si>
  <si>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</si>
  <si>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</si>
  <si>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</si>
  <si>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</si>
  <si>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ATIVO / ASSETS</t>
  </si>
  <si>
    <t xml:space="preserve">PASSIVO / LIABILITIES 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</si>
  <si>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</si>
  <si>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</si>
  <si>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</si>
  <si>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</si>
  <si>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</si>
  <si>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</si>
  <si>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</si>
  <si>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</si>
  <si>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</si>
  <si>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</si>
  <si>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</si>
  <si>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</si>
  <si>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</si>
  <si>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</si>
  <si>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</si>
  <si>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</si>
  <si>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-</t>
  </si>
  <si>
    <t>Outros ativos / Other assets</t>
  </si>
  <si>
    <t>Dividendos a pagar / Dividends payable</t>
  </si>
  <si>
    <t>1T22</t>
  </si>
  <si>
    <t>Total do patrimônio líquido / Total shareholders' equity</t>
  </si>
  <si>
    <t>Participação não controladores / Non-controlling' equity</t>
  </si>
  <si>
    <r>
      <t xml:space="preserve">Total do passivo e patrimônio líquido / </t>
    </r>
    <r>
      <rPr>
        <b/>
        <i/>
        <sz val="11"/>
        <color theme="0"/>
        <rFont val="Neue Haas Unica W1G"/>
        <family val="2"/>
      </rPr>
      <t>Total liabilities and shareholders' equity</t>
    </r>
  </si>
  <si>
    <t>2T22</t>
  </si>
  <si>
    <r>
      <t xml:space="preserve">Lucro (Prejuízo) do período / </t>
    </r>
    <r>
      <rPr>
        <b/>
        <i/>
        <sz val="11"/>
        <color theme="0"/>
        <rFont val="Neue Haas Unica W1G"/>
        <family val="2"/>
      </rPr>
      <t>Profit for the period</t>
    </r>
  </si>
  <si>
    <t>3T22</t>
  </si>
  <si>
    <t>Partes relacionadas / Related parties</t>
  </si>
  <si>
    <r>
      <t xml:space="preserve">Instrumentos financeiros Derivativos / </t>
    </r>
    <r>
      <rPr>
        <i/>
        <sz val="11"/>
        <color rgb="FF000B32"/>
        <rFont val="Neue Haas Unica W1G"/>
        <family val="2"/>
      </rPr>
      <t>Derivative Financial Instruments</t>
    </r>
  </si>
  <si>
    <r>
      <t xml:space="preserve">Caixa e equivalentes de caixa / </t>
    </r>
    <r>
      <rPr>
        <i/>
        <sz val="11"/>
        <color rgb="FF000B32"/>
        <rFont val="Neue Haas Unica W1G"/>
        <family val="2"/>
      </rPr>
      <t>Cash and cash equivalents</t>
    </r>
  </si>
  <si>
    <r>
      <t xml:space="preserve">Contas a receber / </t>
    </r>
    <r>
      <rPr>
        <i/>
        <sz val="11"/>
        <color rgb="FF000B32"/>
        <rFont val="Neue Haas Unica W1G"/>
        <family val="2"/>
      </rPr>
      <t>Trade accounts receivables</t>
    </r>
  </si>
  <si>
    <r>
      <t xml:space="preserve">Adiantamentos / </t>
    </r>
    <r>
      <rPr>
        <i/>
        <sz val="11"/>
        <color rgb="FF000B32"/>
        <rFont val="Neue Haas Unica W1G"/>
        <family val="2"/>
      </rPr>
      <t>Advances</t>
    </r>
  </si>
  <si>
    <r>
      <t>Impostos a recuperar /</t>
    </r>
    <r>
      <rPr>
        <i/>
        <sz val="11"/>
        <color rgb="FF000B32"/>
        <rFont val="Neue Haas Unica W1G"/>
        <family val="2"/>
      </rPr>
      <t xml:space="preserve"> Recoverable taxes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</si>
  <si>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</t>
    </r>
  </si>
  <si>
    <r>
      <t xml:space="preserve">Partes relacionadas / </t>
    </r>
    <r>
      <rPr>
        <i/>
        <sz val="11"/>
        <color rgb="FF000B32"/>
        <rFont val="Neue Haas Unica W1G"/>
        <family val="2"/>
      </rPr>
      <t>Related parties</t>
    </r>
  </si>
  <si>
    <r>
      <t>Total do ativo circulante /</t>
    </r>
    <r>
      <rPr>
        <b/>
        <i/>
        <sz val="11"/>
        <color rgb="FF000B32"/>
        <rFont val="Neue Haas Unica W1G"/>
        <family val="2"/>
      </rPr>
      <t xml:space="preserve"> Total current assets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</si>
  <si>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 </t>
    </r>
  </si>
  <si>
    <r>
      <t xml:space="preserve">Ativo fiscal diferido / </t>
    </r>
    <r>
      <rPr>
        <i/>
        <sz val="11"/>
        <color rgb="FF000B32"/>
        <rFont val="Neue Haas Unica W1G"/>
        <family val="2"/>
      </rPr>
      <t>Deferred tax assets</t>
    </r>
  </si>
  <si>
    <r>
      <t xml:space="preserve">Ativos financeiros / </t>
    </r>
    <r>
      <rPr>
        <i/>
        <sz val="11"/>
        <color rgb="FF000B32"/>
        <rFont val="Neue Haas Unica W1G"/>
        <family val="2"/>
      </rPr>
      <t>Financial assets</t>
    </r>
  </si>
  <si>
    <r>
      <t xml:space="preserve">Investimentos / </t>
    </r>
    <r>
      <rPr>
        <i/>
        <sz val="11"/>
        <color rgb="FF000B32"/>
        <rFont val="Neue Haas Unica W1G"/>
        <family val="2"/>
      </rPr>
      <t>Investments</t>
    </r>
  </si>
  <si>
    <r>
      <t xml:space="preserve">Imobilizado / </t>
    </r>
    <r>
      <rPr>
        <i/>
        <sz val="11"/>
        <color rgb="FF000B32"/>
        <rFont val="Neue Haas Unica W1G"/>
        <family val="2"/>
      </rPr>
      <t>Property and equipment</t>
    </r>
  </si>
  <si>
    <r>
      <t xml:space="preserve">Intangível / </t>
    </r>
    <r>
      <rPr>
        <i/>
        <sz val="11"/>
        <color rgb="FF000B32"/>
        <rFont val="Neue Haas Unica W1G"/>
        <family val="2"/>
      </rPr>
      <t>Intangible assets</t>
    </r>
  </si>
  <si>
    <r>
      <t xml:space="preserve">Total do ativo não circulante / </t>
    </r>
    <r>
      <rPr>
        <b/>
        <i/>
        <sz val="11"/>
        <color rgb="FF000B32"/>
        <rFont val="Neue Haas Unica W1G"/>
        <family val="2"/>
      </rPr>
      <t>Total non-current assets</t>
    </r>
  </si>
  <si>
    <r>
      <t xml:space="preserve">Total Ativo / </t>
    </r>
    <r>
      <rPr>
        <b/>
        <i/>
        <sz val="11"/>
        <color rgb="FF000B32"/>
        <rFont val="Neue Haas Unica W1G"/>
        <family val="2"/>
      </rPr>
      <t>Total Assets</t>
    </r>
  </si>
  <si>
    <r>
      <t xml:space="preserve">Obrigações sociais e trabalhistas / </t>
    </r>
    <r>
      <rPr>
        <i/>
        <sz val="11"/>
        <color rgb="FF000B32"/>
        <rFont val="Neue Haas Unica W1G"/>
        <family val="2"/>
      </rPr>
      <t>Payroll and related taxes</t>
    </r>
  </si>
  <si>
    <r>
      <t>Obrigações tributárias /</t>
    </r>
    <r>
      <rPr>
        <i/>
        <sz val="11"/>
        <color rgb="FF000B32"/>
        <rFont val="Neue Haas Unica W1G"/>
        <family val="2"/>
      </rPr>
      <t xml:space="preserve"> Taxes payable</t>
    </r>
  </si>
  <si>
    <r>
      <t xml:space="preserve">Passivo de contrato / </t>
    </r>
    <r>
      <rPr>
        <i/>
        <sz val="11"/>
        <color rgb="FF000B32"/>
        <rFont val="Neue Haas Unica W1G"/>
        <family val="2"/>
      </rPr>
      <t>Contract liabilities</t>
    </r>
  </si>
  <si>
    <r>
      <t xml:space="preserve">Arrendamento / </t>
    </r>
    <r>
      <rPr>
        <i/>
        <sz val="11"/>
        <color rgb="FF000B32"/>
        <rFont val="Neue Haas Unica W1G"/>
        <family val="2"/>
      </rPr>
      <t>Leases</t>
    </r>
  </si>
  <si>
    <r>
      <t>Dividendos a pagar /</t>
    </r>
    <r>
      <rPr>
        <i/>
        <sz val="11"/>
        <color rgb="FF000B32"/>
        <rFont val="Neue Haas Unica W1G"/>
        <family val="2"/>
      </rPr>
      <t xml:space="preserve"> Dividends payable</t>
    </r>
  </si>
  <si>
    <r>
      <t xml:space="preserve">Outras contas a pagar / </t>
    </r>
    <r>
      <rPr>
        <i/>
        <sz val="11"/>
        <color rgb="FF000B32"/>
        <rFont val="Neue Haas Unica W1G"/>
        <family val="2"/>
      </rPr>
      <t>Other trade payables</t>
    </r>
  </si>
  <si>
    <r>
      <t>Total do passivo circulante /</t>
    </r>
    <r>
      <rPr>
        <b/>
        <i/>
        <sz val="11"/>
        <color rgb="FF000B32"/>
        <rFont val="Neue Haas Unica W1G"/>
        <family val="2"/>
      </rPr>
      <t xml:space="preserve"> Total current liabilities</t>
    </r>
  </si>
  <si>
    <r>
      <t>Debentures conversíveis em ações /</t>
    </r>
    <r>
      <rPr>
        <i/>
        <sz val="11"/>
        <color rgb="FF000B32"/>
        <rFont val="Neue Haas Unica W1G"/>
        <family val="2"/>
      </rPr>
      <t xml:space="preserve"> Debentures convertible into shares</t>
    </r>
  </si>
  <si>
    <r>
      <t xml:space="preserve">Arrendamento / </t>
    </r>
    <r>
      <rPr>
        <i/>
        <sz val="11"/>
        <color rgb="FF000B32"/>
        <rFont val="Neue Haas Unica W1G"/>
        <family val="2"/>
      </rPr>
      <t xml:space="preserve">Lease </t>
    </r>
  </si>
  <si>
    <r>
      <t xml:space="preserve">Outras contas a pagar LP / </t>
    </r>
    <r>
      <rPr>
        <i/>
        <sz val="11"/>
        <color rgb="FF000B32"/>
        <rFont val="Neue Haas Unica W1G"/>
        <family val="2"/>
      </rPr>
      <t>Related parties - LT</t>
    </r>
  </si>
  <si>
    <r>
      <t xml:space="preserve">Provisão para contingências / </t>
    </r>
    <r>
      <rPr>
        <i/>
        <sz val="11"/>
        <color rgb="FF000B32"/>
        <rFont val="Neue Haas Unica W1G"/>
        <family val="2"/>
      </rPr>
      <t xml:space="preserve">Contingent liabilities </t>
    </r>
  </si>
  <si>
    <r>
      <t xml:space="preserve">Total do passivo não circulante / </t>
    </r>
    <r>
      <rPr>
        <b/>
        <i/>
        <sz val="11"/>
        <color rgb="FF000B32"/>
        <rFont val="Neue Haas Unica W1G"/>
        <family val="2"/>
      </rPr>
      <t>Total non-current liabilities</t>
    </r>
  </si>
  <si>
    <r>
      <t xml:space="preserve">Capital social / </t>
    </r>
    <r>
      <rPr>
        <i/>
        <sz val="11"/>
        <color rgb="FF000B32"/>
        <rFont val="Neue Haas Unica W1G"/>
        <family val="2"/>
      </rPr>
      <t xml:space="preserve">Share capital </t>
    </r>
  </si>
  <si>
    <r>
      <t xml:space="preserve">Reserva de capital / </t>
    </r>
    <r>
      <rPr>
        <i/>
        <sz val="11"/>
        <color rgb="FF000B32"/>
        <rFont val="Neue Haas Unica W1G"/>
        <family val="2"/>
      </rPr>
      <t>Capital reserve</t>
    </r>
  </si>
  <si>
    <r>
      <t xml:space="preserve">Ações em tesouraria / </t>
    </r>
    <r>
      <rPr>
        <i/>
        <sz val="11"/>
        <color rgb="FF000B32"/>
        <rFont val="Neue Haas Unica W1G"/>
        <family val="2"/>
      </rPr>
      <t>Treasury stock</t>
    </r>
  </si>
  <si>
    <r>
      <t>Reserva de lucros  / E</t>
    </r>
    <r>
      <rPr>
        <i/>
        <sz val="11"/>
        <color rgb="FF000B32"/>
        <rFont val="Neue Haas Unica W1G"/>
        <family val="2"/>
      </rPr>
      <t>arnings reserve</t>
    </r>
  </si>
  <si>
    <r>
      <t>Prejuízos acumulados /</t>
    </r>
    <r>
      <rPr>
        <i/>
        <sz val="11"/>
        <color rgb="FF000B32"/>
        <rFont val="Neue Haas Unica W1G"/>
        <family val="2"/>
      </rPr>
      <t xml:space="preserve"> Accumulated losses</t>
    </r>
  </si>
  <si>
    <r>
      <t>Total do patrimônio líquido /</t>
    </r>
    <r>
      <rPr>
        <b/>
        <i/>
        <sz val="11"/>
        <color rgb="FF000B32"/>
        <rFont val="Neue Haas Unica W1G"/>
        <family val="2"/>
      </rPr>
      <t xml:space="preserve"> Total shareholders' equity</t>
    </r>
  </si>
  <si>
    <r>
      <t>Receita líquida /</t>
    </r>
    <r>
      <rPr>
        <b/>
        <i/>
        <sz val="11"/>
        <color rgb="FF000B32"/>
        <rFont val="Neue Haas Unica W1G"/>
        <family val="2"/>
      </rPr>
      <t xml:space="preserve"> Net revenue</t>
    </r>
  </si>
  <si>
    <r>
      <t xml:space="preserve">Custo do serviço prestado / </t>
    </r>
    <r>
      <rPr>
        <i/>
        <sz val="11"/>
        <color rgb="FF000B32"/>
        <rFont val="Neue Haas Unica W1G"/>
        <family val="2"/>
      </rPr>
      <t>Cost of service rendered</t>
    </r>
  </si>
  <si>
    <r>
      <t xml:space="preserve">Lucro bruto / </t>
    </r>
    <r>
      <rPr>
        <b/>
        <i/>
        <sz val="11"/>
        <color rgb="FF000B32"/>
        <rFont val="Neue Haas Unica W1G"/>
        <family val="2"/>
      </rPr>
      <t>Gross profit</t>
    </r>
  </si>
  <si>
    <r>
      <t>Receitas (despesas) operacionais /</t>
    </r>
    <r>
      <rPr>
        <b/>
        <i/>
        <sz val="11"/>
        <color rgb="FF000B32"/>
        <rFont val="Neue Haas Unica W1G"/>
        <family val="2"/>
      </rPr>
      <t xml:space="preserve"> Operating revenues (expenses)</t>
    </r>
  </si>
  <si>
    <r>
      <t xml:space="preserve">Despesas com vendas-marketing / </t>
    </r>
    <r>
      <rPr>
        <i/>
        <sz val="11"/>
        <color rgb="FF000B32"/>
        <rFont val="Neue Haas Unica W1G"/>
        <family val="2"/>
      </rPr>
      <t>Sales-marketing expenses</t>
    </r>
  </si>
  <si>
    <r>
      <t xml:space="preserve">Gerais e administrativas / </t>
    </r>
    <r>
      <rPr>
        <i/>
        <sz val="11"/>
        <color rgb="FF000B32"/>
        <rFont val="Neue Haas Unica W1G"/>
        <family val="2"/>
      </rPr>
      <t xml:space="preserve">General and administrative </t>
    </r>
  </si>
  <si>
    <r>
      <t>Outras receitas (despesas) operacionais líquidas /</t>
    </r>
    <r>
      <rPr>
        <i/>
        <sz val="11"/>
        <color rgb="FF000B32"/>
        <rFont val="Neue Haas Unica W1G"/>
        <family val="2"/>
      </rPr>
      <t xml:space="preserve"> Other net operating revenues (expenses)</t>
    </r>
  </si>
  <si>
    <r>
      <t xml:space="preserve">Equivalência patrimonial / </t>
    </r>
    <r>
      <rPr>
        <i/>
        <sz val="11"/>
        <color rgb="FF000B32"/>
        <rFont val="Neue Haas Unica W1G"/>
        <family val="2"/>
      </rPr>
      <t>Share of profit (loss) of investees</t>
    </r>
  </si>
  <si>
    <r>
      <t>Lucro (prejuízo) operacional antes do resultado financeiro /</t>
    </r>
    <r>
      <rPr>
        <b/>
        <i/>
        <sz val="11"/>
        <color rgb="FF000B32"/>
        <rFont val="Neue Haas Unica W1G"/>
        <family val="2"/>
      </rPr>
      <t xml:space="preserve"> Operating profit before financial income (costs)</t>
    </r>
  </si>
  <si>
    <r>
      <t xml:space="preserve">Receita financeira / </t>
    </r>
    <r>
      <rPr>
        <i/>
        <sz val="11"/>
        <color rgb="FF000B32"/>
        <rFont val="Neue Haas Unica W1G"/>
        <family val="2"/>
      </rPr>
      <t>Financial income</t>
    </r>
  </si>
  <si>
    <r>
      <t>Despesa financeira /</t>
    </r>
    <r>
      <rPr>
        <i/>
        <sz val="11"/>
        <color rgb="FF000B32"/>
        <rFont val="Neue Haas Unica W1G"/>
        <family val="2"/>
      </rPr>
      <t xml:space="preserve"> Financial costs</t>
    </r>
  </si>
  <si>
    <r>
      <t>Resultado financeiro líquido  /</t>
    </r>
    <r>
      <rPr>
        <b/>
        <i/>
        <sz val="11"/>
        <color rgb="FF000B32"/>
        <rFont val="Neue Haas Unica W1G"/>
        <family val="2"/>
      </rPr>
      <t xml:space="preserve"> Net financial income (costs) </t>
    </r>
  </si>
  <si>
    <r>
      <t xml:space="preserve">Lucro (Prejuízo) antes do imposto de renda e da contribuição social / </t>
    </r>
    <r>
      <rPr>
        <b/>
        <i/>
        <sz val="11"/>
        <color rgb="FF000B32"/>
        <rFont val="Neue Haas Unica W1G"/>
        <family val="2"/>
      </rPr>
      <t>Profit before income tax and social contribution</t>
    </r>
  </si>
  <si>
    <r>
      <t xml:space="preserve">Imposto de renda e contribuição social corrente / </t>
    </r>
    <r>
      <rPr>
        <i/>
        <sz val="11"/>
        <color rgb="FF000B32"/>
        <rFont val="Neue Haas Unica W1G"/>
        <family val="2"/>
      </rPr>
      <t>Current income tax and social contribution</t>
    </r>
  </si>
  <si>
    <r>
      <t xml:space="preserve">Imposto de renda e contribuição social diferido / </t>
    </r>
    <r>
      <rPr>
        <i/>
        <sz val="11"/>
        <color rgb="FF000B32"/>
        <rFont val="Neue Haas Unica W1G"/>
        <family val="2"/>
      </rPr>
      <t>Deferred income tax and social contribution</t>
    </r>
  </si>
  <si>
    <r>
      <t xml:space="preserve">Das atividades operacionais / </t>
    </r>
    <r>
      <rPr>
        <b/>
        <i/>
        <sz val="10.5"/>
        <color rgb="FF000B32"/>
        <rFont val="Neue Haas Unica W1G"/>
        <family val="2"/>
      </rPr>
      <t>Operating activities</t>
    </r>
  </si>
  <si>
    <r>
      <t xml:space="preserve">Lucro (prejuízo) do período / </t>
    </r>
    <r>
      <rPr>
        <i/>
        <sz val="10.5"/>
        <color rgb="FF000B32"/>
        <rFont val="Neue Haas Unica W1G"/>
        <family val="2"/>
      </rPr>
      <t>Profit (loss) for the period</t>
    </r>
  </si>
  <si>
    <r>
      <t xml:space="preserve">Ajustes por / </t>
    </r>
    <r>
      <rPr>
        <b/>
        <i/>
        <sz val="10.5"/>
        <color rgb="FF000B32"/>
        <rFont val="Neue Haas Unica W1G"/>
        <family val="2"/>
      </rPr>
      <t>Adjustments to</t>
    </r>
  </si>
  <si>
    <r>
      <t>Depreciações e amortizações /</t>
    </r>
    <r>
      <rPr>
        <i/>
        <sz val="10.5"/>
        <color rgb="FF000B32"/>
        <rFont val="Neue Haas Unica W1G"/>
        <family val="2"/>
      </rPr>
      <t xml:space="preserve"> Depreciation and amortization</t>
    </r>
  </si>
  <si>
    <r>
      <t xml:space="preserve">Baixa liquida e ajustes do imobilizado e intangível / </t>
    </r>
    <r>
      <rPr>
        <i/>
        <sz val="10.5"/>
        <color rgb="FF000B32"/>
        <rFont val="Neue Haas Unica W1G"/>
        <family val="2"/>
      </rPr>
      <t>Net write-off and adjustments of fixed and intangible assets</t>
    </r>
  </si>
  <si>
    <r>
      <t xml:space="preserve">Variação cambial / </t>
    </r>
    <r>
      <rPr>
        <i/>
        <sz val="10.5"/>
        <color rgb="FF000B32"/>
        <rFont val="Neue Haas Unica W1G"/>
        <family val="2"/>
      </rPr>
      <t>Exchange variation</t>
    </r>
  </si>
  <si>
    <r>
      <t>Ágio stock options /</t>
    </r>
    <r>
      <rPr>
        <i/>
        <sz val="10.5"/>
        <color rgb="FF000B32"/>
        <rFont val="Neue Haas Unica W1G"/>
        <family val="2"/>
      </rPr>
      <t xml:space="preserve"> Goodwill - Stock options</t>
    </r>
  </si>
  <si>
    <r>
      <t xml:space="preserve">Provisão para contingências / </t>
    </r>
    <r>
      <rPr>
        <i/>
        <sz val="10.5"/>
        <color rgb="FF000B32"/>
        <rFont val="Neue Haas Unica W1G"/>
        <family val="2"/>
      </rPr>
      <t xml:space="preserve">Contingent liabilities </t>
    </r>
  </si>
  <si>
    <r>
      <t xml:space="preserve">Provisão de </t>
    </r>
    <r>
      <rPr>
        <i/>
        <sz val="10.5"/>
        <color rgb="FF000B32"/>
        <rFont val="Neue Haas Unica W1G"/>
        <family val="2"/>
      </rPr>
      <t>chargeback</t>
    </r>
    <r>
      <rPr>
        <sz val="10.5"/>
        <color rgb="FF000B32"/>
        <rFont val="Neue Haas Unica W1G"/>
        <family val="2"/>
      </rPr>
      <t xml:space="preserve"> /</t>
    </r>
    <r>
      <rPr>
        <i/>
        <sz val="10.5"/>
        <color rgb="FF000B32"/>
        <rFont val="Neue Haas Unica W1G"/>
        <family val="2"/>
      </rPr>
      <t xml:space="preserve"> Chargeback provisions</t>
    </r>
  </si>
  <si>
    <r>
      <t xml:space="preserve">Opções outorgadas reconhecidas / </t>
    </r>
    <r>
      <rPr>
        <i/>
        <sz val="10.5"/>
        <color rgb="FF000B32"/>
        <rFont val="Neue Haas Unica W1G"/>
        <family val="2"/>
      </rPr>
      <t xml:space="preserve">Recognized stock options </t>
    </r>
  </si>
  <si>
    <r>
      <t xml:space="preserve">Resultado de equivalência patrimonial / </t>
    </r>
    <r>
      <rPr>
        <i/>
        <sz val="10.5"/>
        <color rgb="FF000B32"/>
        <rFont val="Neue Haas Unica W1G"/>
        <family val="2"/>
      </rPr>
      <t>Share of profit (loss) of investees</t>
    </r>
  </si>
  <si>
    <r>
      <t>Imposto Diferido /</t>
    </r>
    <r>
      <rPr>
        <i/>
        <sz val="10.5"/>
        <color rgb="FF000B32"/>
        <rFont val="Neue Haas Unica W1G"/>
        <family val="2"/>
      </rPr>
      <t xml:space="preserve"> Deferred taxes</t>
    </r>
  </si>
  <si>
    <r>
      <t xml:space="preserve">Resultado de derivativos / </t>
    </r>
    <r>
      <rPr>
        <i/>
        <sz val="10.5"/>
        <color rgb="FF000B32"/>
        <rFont val="Neue Haas Unica W1G"/>
        <family val="2"/>
      </rPr>
      <t>Result from derivatives</t>
    </r>
  </si>
  <si>
    <r>
      <t>Despesa de Juros /</t>
    </r>
    <r>
      <rPr>
        <i/>
        <sz val="10.5"/>
        <color rgb="FF000B32"/>
        <rFont val="Neue Haas Unica W1G"/>
        <family val="2"/>
      </rPr>
      <t xml:space="preserve"> Interest expenses </t>
    </r>
  </si>
  <si>
    <r>
      <t xml:space="preserve">Transação de capital com sócios / </t>
    </r>
    <r>
      <rPr>
        <i/>
        <sz val="10.5"/>
        <color rgb="FF000B32"/>
        <rFont val="Neue Haas Unica W1G"/>
        <family val="2"/>
      </rPr>
      <t>Capital transaction with partners</t>
    </r>
  </si>
  <si>
    <r>
      <t xml:space="preserve">Decréscimo (acréscimo) em ativos / </t>
    </r>
    <r>
      <rPr>
        <b/>
        <i/>
        <sz val="10.5"/>
        <color rgb="FF000B32"/>
        <rFont val="Neue Haas Unica W1G"/>
        <family val="2"/>
      </rPr>
      <t>Decrease (increase) in assets</t>
    </r>
  </si>
  <si>
    <r>
      <t xml:space="preserve">Contas a receber / </t>
    </r>
    <r>
      <rPr>
        <i/>
        <sz val="10.5"/>
        <color rgb="FF000B32"/>
        <rFont val="Neue Haas Unica W1G"/>
        <family val="2"/>
      </rPr>
      <t>Trade receivables</t>
    </r>
  </si>
  <si>
    <r>
      <t xml:space="preserve">Adiantamentos / </t>
    </r>
    <r>
      <rPr>
        <i/>
        <sz val="10.5"/>
        <color rgb="FF000B32"/>
        <rFont val="Neue Haas Unica W1G"/>
        <family val="2"/>
      </rPr>
      <t>Advances</t>
    </r>
  </si>
  <si>
    <r>
      <t xml:space="preserve">Impostos a recuperar / </t>
    </r>
    <r>
      <rPr>
        <i/>
        <sz val="10.5"/>
        <color rgb="FF000B32"/>
        <rFont val="Neue Haas Unica W1G"/>
        <family val="2"/>
      </rPr>
      <t>Recoverable taxes</t>
    </r>
  </si>
  <si>
    <r>
      <t xml:space="preserve">Dividendos recebidos de investidas / </t>
    </r>
    <r>
      <rPr>
        <i/>
        <sz val="10.5"/>
        <color rgb="FF000B32"/>
        <rFont val="Neue Haas Unica W1G"/>
        <family val="2"/>
      </rPr>
      <t>Dividends received from invested companies</t>
    </r>
  </si>
  <si>
    <r>
      <t>Depósito Judicial /</t>
    </r>
    <r>
      <rPr>
        <i/>
        <sz val="10.5"/>
        <color rgb="FF000B32"/>
        <rFont val="Neue Haas Unica W1G"/>
        <family val="2"/>
      </rPr>
      <t xml:space="preserve"> Escrow deposit</t>
    </r>
  </si>
  <si>
    <r>
      <t xml:space="preserve">Outros / </t>
    </r>
    <r>
      <rPr>
        <i/>
        <sz val="10.5"/>
        <color rgb="FF000B32"/>
        <rFont val="Neue Haas Unica W1G"/>
        <family val="2"/>
      </rPr>
      <t>Other</t>
    </r>
  </si>
  <si>
    <r>
      <t xml:space="preserve">(Decréscimo) acréscimo em passivos / </t>
    </r>
    <r>
      <rPr>
        <b/>
        <i/>
        <sz val="10.5"/>
        <color rgb="FF000B32"/>
        <rFont val="Neue Haas Unica W1G"/>
        <family val="2"/>
      </rPr>
      <t>(Decrease) increase in liabilities</t>
    </r>
  </si>
  <si>
    <r>
      <t xml:space="preserve">Fornecedores / </t>
    </r>
    <r>
      <rPr>
        <i/>
        <sz val="10.5"/>
        <color rgb="FF000B32"/>
        <rFont val="Neue Haas Unica W1G"/>
        <family val="2"/>
      </rPr>
      <t>Trade payables</t>
    </r>
  </si>
  <si>
    <r>
      <t>Obrigações sociais e trabalhistas /</t>
    </r>
    <r>
      <rPr>
        <i/>
        <sz val="10.5"/>
        <color rgb="FF000B32"/>
        <rFont val="Neue Haas Unica W1G"/>
        <family val="2"/>
      </rPr>
      <t xml:space="preserve"> Payroll and related taxes</t>
    </r>
  </si>
  <si>
    <r>
      <t xml:space="preserve">Obrigações tributárias / </t>
    </r>
    <r>
      <rPr>
        <i/>
        <sz val="10.5"/>
        <color rgb="FF000B32"/>
        <rFont val="Neue Haas Unica W1G"/>
        <family val="2"/>
      </rPr>
      <t>Taxes payable</t>
    </r>
  </si>
  <si>
    <r>
      <t>Passivo de contrato /</t>
    </r>
    <r>
      <rPr>
        <i/>
        <sz val="10.5"/>
        <color rgb="FF000B32"/>
        <rFont val="Neue Haas Unica W1G"/>
        <family val="2"/>
      </rPr>
      <t xml:space="preserve"> Contract liabilities</t>
    </r>
  </si>
  <si>
    <r>
      <t xml:space="preserve">Outras contas a pagar / </t>
    </r>
    <r>
      <rPr>
        <i/>
        <sz val="10.5"/>
        <color rgb="FF000B32"/>
        <rFont val="Neue Haas Unica W1G"/>
        <family val="2"/>
      </rPr>
      <t>Other trade payables</t>
    </r>
  </si>
  <si>
    <r>
      <t xml:space="preserve">Caixa líquido gerado (consumido) nas atividades operacionais / </t>
    </r>
    <r>
      <rPr>
        <b/>
        <i/>
        <sz val="10.5"/>
        <color rgb="FF000B32"/>
        <rFont val="Neue Haas Unica W1G"/>
        <family val="2"/>
      </rPr>
      <t>Net cash generated (consumed) in operating activities</t>
    </r>
  </si>
  <si>
    <r>
      <t>Aplicação financeira vinculada /</t>
    </r>
    <r>
      <rPr>
        <i/>
        <sz val="10.5"/>
        <color rgb="FF000B32"/>
        <rFont val="Neue Haas Unica W1G"/>
        <family val="2"/>
      </rPr>
      <t xml:space="preserve"> Linked financial application</t>
    </r>
  </si>
  <si>
    <r>
      <t xml:space="preserve">Efeito líquido da incorporação / </t>
    </r>
    <r>
      <rPr>
        <i/>
        <sz val="10.5"/>
        <color rgb="FF000B32"/>
        <rFont val="Neue Haas Unica W1G"/>
        <family val="2"/>
      </rPr>
      <t>Net effects of the merger</t>
    </r>
  </si>
  <si>
    <r>
      <t xml:space="preserve">Aquisição de ações em tesouraria / </t>
    </r>
    <r>
      <rPr>
        <i/>
        <sz val="10.5"/>
        <color rgb="FF000B32"/>
        <rFont val="Neue Haas Unica W1G"/>
        <family val="2"/>
      </rPr>
      <t xml:space="preserve">Acquisition of treasury stock </t>
    </r>
  </si>
  <si>
    <r>
      <t xml:space="preserve">Aplicação financeira vinculada / </t>
    </r>
    <r>
      <rPr>
        <i/>
        <sz val="11"/>
        <color rgb="FF1E2B3C"/>
        <rFont val="Neue Haas Unica W1G"/>
        <family val="2"/>
      </rPr>
      <t>Linked financial application</t>
    </r>
  </si>
  <si>
    <t>4T22</t>
  </si>
  <si>
    <r>
      <t>Baixa líquida de arrendamento financeiro /</t>
    </r>
    <r>
      <rPr>
        <i/>
        <sz val="10.5"/>
        <color rgb="FF000B32"/>
        <rFont val="Neue Haas Unica W1G"/>
        <family val="2"/>
      </rPr>
      <t xml:space="preserve"> Net write-off of finance leases</t>
    </r>
  </si>
  <si>
    <t>Baixa por impairment / Write-off for impairment</t>
  </si>
  <si>
    <t>Aquisição de controlada, com ações em tesouraria / Acquisition of subsidiary, with treasury shares</t>
  </si>
  <si>
    <t>Combinação de negócios / Business combination</t>
  </si>
  <si>
    <t>Dividendos Pagos/ Dividends Paid</t>
  </si>
  <si>
    <t>1T23</t>
  </si>
  <si>
    <t>Transação de capital com sócios / Capital transaction with partners</t>
  </si>
  <si>
    <t>Perda esperada para créditos de liquidação duvidosa</t>
  </si>
  <si>
    <t>2T23</t>
  </si>
  <si>
    <r>
      <t xml:space="preserve">Derivativos / </t>
    </r>
    <r>
      <rPr>
        <i/>
        <sz val="11"/>
        <color rgb="FF000B32"/>
        <rFont val="Neue Haas Unica W1G"/>
        <family val="2"/>
      </rPr>
      <t>Derivatives</t>
    </r>
  </si>
  <si>
    <r>
      <t xml:space="preserve">Perda efetiva com derivativos / </t>
    </r>
    <r>
      <rPr>
        <i/>
        <sz val="10.5"/>
        <color rgb="FF000B32"/>
        <rFont val="Neue Haas Unica W1G"/>
        <family val="2"/>
      </rPr>
      <t>Effective loss on derivatives</t>
    </r>
  </si>
  <si>
    <r>
      <t xml:space="preserve">Aporte de capital / </t>
    </r>
    <r>
      <rPr>
        <i/>
        <sz val="10.5"/>
        <color rgb="FF000B32"/>
        <rFont val="Neue Haas Unica W1G"/>
        <family val="2"/>
      </rPr>
      <t>Capital injection</t>
    </r>
  </si>
  <si>
    <r>
      <t xml:space="preserve">Distribuição de lucros / </t>
    </r>
    <r>
      <rPr>
        <i/>
        <sz val="10.5"/>
        <color rgb="FF000B32"/>
        <rFont val="Neue Haas Unica W1G"/>
        <family val="2"/>
      </rPr>
      <t>Distribution of profits</t>
    </r>
  </si>
  <si>
    <t>3T23</t>
  </si>
  <si>
    <t>Aumento Arrendamento Financeiro</t>
  </si>
  <si>
    <r>
      <t>Valor Justo 2TM/</t>
    </r>
    <r>
      <rPr>
        <i/>
        <sz val="10.5"/>
        <color rgb="FF000B32"/>
        <rFont val="Neue Haas Unica W1G"/>
      </rPr>
      <t>Fair Value 2TM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</si>
</sst>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theme="1"/>
      <name val="Roboto"/>
    </font>
    <font>
      <sz val="10.5"/>
      <color theme="1"/>
      <name val="Roboto"/>
    </font>
    <font>
      <b/>
      <sz val="10.5"/>
      <color theme="1"/>
      <name val="Roboto"/>
    </font>
    <font>
      <sz val="10.5"/>
      <color rgb="FF000000"/>
      <name val="Roboto"/>
    </font>
    <font>
      <sz val="10.5"/>
      <color theme="0"/>
      <name val="Roboto"/>
    </font>
    <font>
      <sz val="10"/>
      <color rgb="FF002060"/>
      <name val="Roboto"/>
    </font>
    <font>
      <b/>
      <sz val="10.5"/>
      <color rgb="FF000000"/>
      <name val="Roboto"/>
    </font>
    <font>
      <sz val="8"/>
      <name val="Calibri"/>
      <family val="2"/>
      <scheme val="minor"/>
    </font>
    <font>
      <b/>
      <sz val="10.5"/>
      <color theme="0"/>
      <name val="Neue Haas Unica W1G"/>
      <family val="2"/>
    </font>
    <font>
      <sz val="10.5"/>
      <color theme="0"/>
      <name val="Neue Haas Unica W1G"/>
      <family val="2"/>
    </font>
    <font>
      <sz val="10.5"/>
      <name val="Neue Haas Unica W1G"/>
      <family val="2"/>
    </font>
    <font>
      <sz val="10.5"/>
      <name val="Roboto"/>
    </font>
    <font>
      <b/>
      <sz val="10.5"/>
      <name val="Neue Haas Unica W1G"/>
      <family val="2"/>
    </font>
    <font>
      <b/>
      <sz val="10.5"/>
      <name val="Roboto"/>
    </font>
    <font>
      <b/>
      <sz val="11"/>
      <color theme="0"/>
      <name val="Neue Haas Unica W1G"/>
      <family val="2"/>
    </font>
    <font>
      <sz val="11"/>
      <color theme="0"/>
      <name val="Roboto"/>
    </font>
    <font>
      <sz val="11"/>
      <name val="Neue Haas Unica W1G"/>
      <family val="2"/>
    </font>
    <font>
      <sz val="11"/>
      <name val="Roboto"/>
    </font>
    <font>
      <b/>
      <sz val="11"/>
      <name val="Neue Haas Unica W1G"/>
      <family val="2"/>
    </font>
    <font>
      <sz val="11"/>
      <color rgb="FF1E2B3C"/>
      <name val="Neue Haas Unica W1G"/>
      <family val="2"/>
    </font>
    <font>
      <sz val="11"/>
      <color rgb="FF1E2B3C"/>
      <name val="Roboto"/>
    </font>
    <font>
      <b/>
      <sz val="11"/>
      <color rgb="FF1E2B3C"/>
      <name val="Neue Haas Unica W1G"/>
      <family val="2"/>
    </font>
    <font>
      <b/>
      <sz val="11"/>
      <color rgb="FF1E2B3C"/>
      <name val="Roboto"/>
    </font>
    <font>
      <sz val="11"/>
      <color theme="1"/>
      <name val="Neue Haas Unica W1G"/>
      <family val="2"/>
    </font>
    <font>
      <sz val="11"/>
      <color theme="1"/>
      <name val="Roboto"/>
    </font>
    <font>
      <b/>
      <i/>
      <sz val="11"/>
      <color theme="0"/>
      <name val="Neue Haas Unica W1G"/>
      <family val="2"/>
    </font>
    <font>
      <b/>
      <sz val="11"/>
      <color theme="1"/>
      <name val="Roboto"/>
    </font>
    <font>
      <b/>
      <sz val="11"/>
      <color rgb="FF000000"/>
      <name val="Roboto"/>
    </font>
    <font>
      <sz val="10"/>
      <name val="Roboto"/>
    </font>
    <font>
      <b/>
      <sz val="10.5"/>
      <color theme="0"/>
      <name val="Neue Haas Unica W1G"/>
      <family val="2"/>
    </font>
    <font>
      <i/>
      <sz val="11"/>
      <color rgb="FF000B32"/>
      <name val="Neue Haas Unica W1G"/>
      <family val="2"/>
    </font>
    <font>
      <sz val="11"/>
      <color rgb="FF000B32"/>
      <name val="Neue Haas Unica W1G"/>
      <family val="2"/>
    </font>
    <font>
      <b/>
      <sz val="11"/>
      <color rgb="FF000B32"/>
      <name val="Neue Haas Unica W1G"/>
      <family val="2"/>
    </font>
    <font>
      <b/>
      <i/>
      <sz val="11"/>
      <color rgb="FF000B32"/>
      <name val="Neue Haas Unica W1G"/>
      <family val="2"/>
    </font>
    <font>
      <b/>
      <sz val="10.5"/>
      <color rgb="FF000B32"/>
      <name val="Neue Haas Unica W1G"/>
      <family val="2"/>
    </font>
    <font>
      <b/>
      <i/>
      <sz val="10.5"/>
      <color rgb="FF000B32"/>
      <name val="Neue Haas Unica W1G"/>
      <family val="2"/>
    </font>
    <font>
      <sz val="10.5"/>
      <color rgb="FF000B32"/>
      <name val="Neue Haas Unica W1G"/>
      <family val="2"/>
    </font>
    <font>
      <i/>
      <sz val="10.5"/>
      <color rgb="FF000B32"/>
      <name val="Neue Haas Unica W1G"/>
      <family val="2"/>
    </font>
    <font>
      <i/>
      <sz val="11"/>
      <color rgb="FF1E2B3C"/>
      <name val="Neue Haas Unica W1G"/>
      <family val="2"/>
    </font>
    <font>
      <sz val="10.5"/>
      <color theme="1"/>
      <name val="Neue Haas Unica W1G"/>
      <family val="2"/>
    </font>
    <font>
      <i/>
      <sz val="10.5"/>
      <color rgb="FF000B32"/>
      <name val="Neue Haas Unica W1G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000B32"/>
        <bgColor indexed="64"/>
      </patternFill>
    </fill>
  </fills>
  <borders count="11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rgb="FF000B32"/>
      </bottom>
      <diagonal/>
    </border>
    <border>
      <left/>
      <right/>
      <top style="thin">
        <color rgb="FF000B32"/>
      </top>
      <bottom style="thin">
        <color rgb="FF000B32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indexed="64"/>
      </bottom>
      <diagonal/>
    </border>
    <border>
      <left/>
      <right style="thin">
        <color rgb="FF000B32"/>
      </right>
      <top style="thin">
        <color rgb="FF000B32"/>
      </top>
      <bottom style="thin">
        <color indexed="64"/>
      </bottom>
      <diagonal/>
    </border>
    <border>
      <left/>
      <right/>
      <top style="dashed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2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14" fontId="18" fillId="3" borderId="2" xfId="0" applyNumberFormat="1" applyFont="1" applyFill="1" applyBorder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20" fillId="4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7" fillId="4" borderId="0" xfId="0" applyFont="1" applyFill="1" applyAlignment="1">
      <alignment vertical="center"/>
    </xf>
    <xf numFmtId="164" fontId="27" fillId="4" borderId="0" xfId="0" applyNumberFormat="1" applyFont="1" applyFill="1" applyAlignment="1">
      <alignment horizontal="right" vertical="center"/>
    </xf>
    <xf numFmtId="3" fontId="18" fillId="3" borderId="2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3" fontId="19" fillId="2" borderId="0" xfId="0" applyNumberFormat="1" applyFont="1" applyFill="1" applyAlignment="1">
      <alignment vertical="center"/>
    </xf>
    <xf numFmtId="0" fontId="18" fillId="3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4" fontId="18" fillId="3" borderId="0" xfId="0" applyNumberFormat="1" applyFont="1" applyFill="1" applyAlignment="1">
      <alignment horizontal="right" vertical="center"/>
    </xf>
    <xf numFmtId="0" fontId="18" fillId="3" borderId="0" xfId="0" applyFont="1" applyFill="1" applyAlignment="1">
      <alignment horizontal="right" vertical="center"/>
    </xf>
    <xf numFmtId="165" fontId="20" fillId="2" borderId="0" xfId="0" applyNumberFormat="1" applyFont="1" applyFill="1" applyAlignment="1">
      <alignment horizontal="right" vertical="center"/>
    </xf>
    <xf numFmtId="0" fontId="30" fillId="0" borderId="0" xfId="0" applyFont="1" applyAlignment="1">
      <alignment horizontal="left" vertical="center" wrapText="1"/>
    </xf>
    <xf numFmtId="165" fontId="31" fillId="0" borderId="0" xfId="1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horizontal="left" vertical="center" wrapText="1"/>
    </xf>
    <xf numFmtId="165" fontId="18" fillId="3" borderId="2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14" fontId="12" fillId="3" borderId="6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/>
    </xf>
    <xf numFmtId="0" fontId="16" fillId="4" borderId="2" xfId="0" applyFont="1" applyFill="1" applyBorder="1" applyAlignment="1">
      <alignment vertical="center"/>
    </xf>
    <xf numFmtId="0" fontId="32" fillId="2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right" vertical="center"/>
    </xf>
    <xf numFmtId="0" fontId="33" fillId="3" borderId="6" xfId="0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165" fontId="17" fillId="0" borderId="0" xfId="1" applyNumberFormat="1" applyFont="1" applyFill="1" applyBorder="1" applyAlignment="1">
      <alignment horizontal="right" vertical="center"/>
    </xf>
    <xf numFmtId="0" fontId="0" fillId="5" borderId="0" xfId="0" applyFill="1"/>
    <xf numFmtId="0" fontId="35" fillId="4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6" fillId="4" borderId="0" xfId="0" applyFont="1" applyFill="1" applyAlignment="1">
      <alignment vertical="center"/>
    </xf>
    <xf numFmtId="164" fontId="35" fillId="4" borderId="0" xfId="1" applyNumberFormat="1" applyFont="1" applyFill="1" applyAlignment="1">
      <alignment horizontal="right" vertical="center"/>
    </xf>
    <xf numFmtId="165" fontId="35" fillId="4" borderId="0" xfId="1" applyNumberFormat="1" applyFont="1" applyFill="1" applyAlignment="1">
      <alignment horizontal="right" vertical="center"/>
    </xf>
    <xf numFmtId="164" fontId="35" fillId="2" borderId="0" xfId="1" applyNumberFormat="1" applyFont="1" applyFill="1" applyAlignment="1">
      <alignment horizontal="right" vertical="center"/>
    </xf>
    <xf numFmtId="165" fontId="35" fillId="2" borderId="0" xfId="1" applyNumberFormat="1" applyFont="1" applyFill="1" applyAlignment="1">
      <alignment horizontal="right" vertical="center"/>
    </xf>
    <xf numFmtId="164" fontId="36" fillId="2" borderId="1" xfId="1" applyNumberFormat="1" applyFont="1" applyFill="1" applyBorder="1" applyAlignment="1">
      <alignment horizontal="right" vertical="center"/>
    </xf>
    <xf numFmtId="164" fontId="35" fillId="4" borderId="0" xfId="0" applyNumberFormat="1" applyFont="1" applyFill="1" applyAlignment="1">
      <alignment vertical="center"/>
    </xf>
    <xf numFmtId="164" fontId="35" fillId="4" borderId="0" xfId="0" applyNumberFormat="1" applyFont="1" applyFill="1" applyAlignment="1">
      <alignment horizontal="right" vertical="center"/>
    </xf>
    <xf numFmtId="164" fontId="35" fillId="2" borderId="0" xfId="1" applyNumberFormat="1" applyFont="1" applyFill="1" applyBorder="1" applyAlignment="1">
      <alignment horizontal="right" vertical="center"/>
    </xf>
    <xf numFmtId="165" fontId="35" fillId="2" borderId="0" xfId="1" applyNumberFormat="1" applyFont="1" applyFill="1" applyBorder="1" applyAlignment="1">
      <alignment horizontal="right" vertical="center"/>
    </xf>
    <xf numFmtId="165" fontId="35" fillId="4" borderId="0" xfId="1" applyNumberFormat="1" applyFont="1" applyFill="1" applyBorder="1" applyAlignment="1">
      <alignment horizontal="right" vertical="center"/>
    </xf>
    <xf numFmtId="164" fontId="35" fillId="2" borderId="4" xfId="1" applyNumberFormat="1" applyFont="1" applyFill="1" applyBorder="1" applyAlignment="1">
      <alignment horizontal="right" vertical="center"/>
    </xf>
    <xf numFmtId="165" fontId="35" fillId="2" borderId="4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Alignment="1">
      <alignment horizontal="right" vertical="center"/>
    </xf>
    <xf numFmtId="164" fontId="36" fillId="4" borderId="0" xfId="1" applyNumberFormat="1" applyFont="1" applyFill="1" applyAlignment="1">
      <alignment horizontal="right" vertical="center"/>
    </xf>
    <xf numFmtId="0" fontId="36" fillId="0" borderId="0" xfId="0" applyFont="1" applyAlignment="1">
      <alignment vertical="center"/>
    </xf>
    <xf numFmtId="165" fontId="36" fillId="0" borderId="0" xfId="1" applyNumberFormat="1" applyFont="1" applyFill="1" applyBorder="1" applyAlignment="1">
      <alignment horizontal="right" vertical="center"/>
    </xf>
    <xf numFmtId="165" fontId="36" fillId="0" borderId="0" xfId="1" applyNumberFormat="1" applyFont="1" applyFill="1" applyAlignment="1">
      <alignment horizontal="right" vertical="center"/>
    </xf>
    <xf numFmtId="164" fontId="36" fillId="0" borderId="0" xfId="1" applyNumberFormat="1" applyFont="1" applyFill="1" applyAlignment="1">
      <alignment horizontal="right" vertical="center"/>
    </xf>
    <xf numFmtId="164" fontId="35" fillId="4" borderId="0" xfId="1" quotePrefix="1" applyNumberFormat="1" applyFont="1" applyFill="1" applyAlignment="1">
      <alignment horizontal="right" vertical="center"/>
    </xf>
    <xf numFmtId="164" fontId="36" fillId="2" borderId="1" xfId="1" quotePrefix="1" applyNumberFormat="1" applyFont="1" applyFill="1" applyBorder="1" applyAlignment="1">
      <alignment horizontal="right" vertical="center"/>
    </xf>
    <xf numFmtId="0" fontId="36" fillId="0" borderId="0" xfId="0" applyFont="1" applyAlignment="1">
      <alignment horizontal="left" vertical="center" wrapText="1"/>
    </xf>
    <xf numFmtId="165" fontId="36" fillId="0" borderId="0" xfId="0" applyNumberFormat="1" applyFont="1" applyAlignment="1">
      <alignment horizontal="right" vertical="center"/>
    </xf>
    <xf numFmtId="0" fontId="35" fillId="4" borderId="0" xfId="0" applyFont="1" applyFill="1" applyAlignment="1">
      <alignment horizontal="left" vertical="center" wrapText="1"/>
    </xf>
    <xf numFmtId="165" fontId="35" fillId="4" borderId="0" xfId="0" applyNumberFormat="1" applyFont="1" applyFill="1" applyAlignment="1">
      <alignment horizontal="right" vertical="center" wrapText="1"/>
    </xf>
    <xf numFmtId="165" fontId="35" fillId="0" borderId="0" xfId="0" applyNumberFormat="1" applyFont="1" applyAlignment="1">
      <alignment horizontal="right" vertical="center" wrapText="1"/>
    </xf>
    <xf numFmtId="0" fontId="35" fillId="0" borderId="0" xfId="0" applyFont="1" applyAlignment="1">
      <alignment horizontal="left" vertical="center" wrapText="1"/>
    </xf>
    <xf numFmtId="165" fontId="35" fillId="0" borderId="0" xfId="1" applyNumberFormat="1" applyFont="1" applyFill="1" applyBorder="1" applyAlignment="1">
      <alignment horizontal="right" vertical="center"/>
    </xf>
    <xf numFmtId="0" fontId="36" fillId="4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left" vertical="center" wrapText="1"/>
    </xf>
    <xf numFmtId="165" fontId="36" fillId="2" borderId="0" xfId="1" applyNumberFormat="1" applyFont="1" applyFill="1" applyBorder="1" applyAlignment="1">
      <alignment horizontal="right" vertical="center"/>
    </xf>
    <xf numFmtId="0" fontId="35" fillId="2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vertical="center" wrapText="1"/>
    </xf>
    <xf numFmtId="0" fontId="35" fillId="4" borderId="0" xfId="0" applyFont="1" applyFill="1" applyAlignment="1">
      <alignment horizontal="center" vertical="center" wrapText="1"/>
    </xf>
    <xf numFmtId="0" fontId="36" fillId="2" borderId="0" xfId="0" applyFont="1" applyFill="1" applyAlignment="1">
      <alignment horizontal="left" vertical="center"/>
    </xf>
    <xf numFmtId="0" fontId="35" fillId="4" borderId="0" xfId="0" applyFont="1" applyFill="1" applyAlignment="1">
      <alignment vertical="center" wrapText="1"/>
    </xf>
    <xf numFmtId="0" fontId="38" fillId="0" borderId="0" xfId="0" applyFont="1" applyAlignment="1">
      <alignment vertical="center"/>
    </xf>
    <xf numFmtId="3" fontId="38" fillId="0" borderId="0" xfId="0" applyNumberFormat="1" applyFont="1" applyAlignment="1">
      <alignment horizontal="right" vertical="center"/>
    </xf>
    <xf numFmtId="165" fontId="40" fillId="0" borderId="0" xfId="1" applyNumberFormat="1" applyFont="1" applyFill="1" applyAlignment="1">
      <alignment horizontal="right" vertical="center"/>
    </xf>
    <xf numFmtId="0" fontId="40" fillId="0" borderId="0" xfId="0" applyFont="1" applyAlignment="1">
      <alignment horizontal="right" vertical="center"/>
    </xf>
    <xf numFmtId="0" fontId="40" fillId="4" borderId="0" xfId="0" applyFont="1" applyFill="1" applyAlignment="1">
      <alignment horizontal="left" vertical="center"/>
    </xf>
    <xf numFmtId="0" fontId="40" fillId="4" borderId="0" xfId="0" applyFont="1" applyFill="1" applyAlignment="1">
      <alignment vertical="center"/>
    </xf>
    <xf numFmtId="165" fontId="40" fillId="4" borderId="3" xfId="1" applyNumberFormat="1" applyFont="1" applyFill="1" applyBorder="1" applyAlignment="1">
      <alignment horizontal="right" vertical="center"/>
    </xf>
    <xf numFmtId="0" fontId="38" fillId="2" borderId="0" xfId="0" applyFont="1" applyFill="1" applyAlignment="1">
      <alignment vertical="center"/>
    </xf>
    <xf numFmtId="166" fontId="38" fillId="2" borderId="0" xfId="0" applyNumberFormat="1" applyFont="1" applyFill="1" applyAlignment="1">
      <alignment horizontal="right" vertical="center"/>
    </xf>
    <xf numFmtId="0" fontId="38" fillId="4" borderId="0" xfId="0" applyFont="1" applyFill="1" applyAlignment="1">
      <alignment vertical="center" wrapText="1"/>
    </xf>
    <xf numFmtId="0" fontId="38" fillId="4" borderId="0" xfId="0" applyFont="1" applyFill="1" applyAlignment="1">
      <alignment vertical="center"/>
    </xf>
    <xf numFmtId="166" fontId="38" fillId="4" borderId="0" xfId="0" applyNumberFormat="1" applyFont="1" applyFill="1" applyAlignment="1">
      <alignment horizontal="right" vertical="center"/>
    </xf>
    <xf numFmtId="0" fontId="40" fillId="0" borderId="0" xfId="0" applyFont="1" applyAlignment="1">
      <alignment horizontal="left" vertical="center"/>
    </xf>
    <xf numFmtId="165" fontId="40" fillId="4" borderId="0" xfId="1" applyNumberFormat="1" applyFont="1" applyFill="1" applyAlignment="1">
      <alignment horizontal="right" vertical="center"/>
    </xf>
    <xf numFmtId="166" fontId="38" fillId="4" borderId="7" xfId="0" applyNumberFormat="1" applyFont="1" applyFill="1" applyBorder="1" applyAlignment="1">
      <alignment horizontal="right" vertical="center"/>
    </xf>
    <xf numFmtId="165" fontId="40" fillId="2" borderId="0" xfId="1" applyNumberFormat="1" applyFont="1" applyFill="1" applyBorder="1" applyAlignment="1">
      <alignment horizontal="right" vertical="center"/>
    </xf>
    <xf numFmtId="166" fontId="40" fillId="4" borderId="0" xfId="0" applyNumberFormat="1" applyFont="1" applyFill="1" applyAlignment="1">
      <alignment horizontal="right" vertical="center"/>
    </xf>
    <xf numFmtId="0" fontId="40" fillId="2" borderId="0" xfId="0" applyFont="1" applyFill="1" applyAlignment="1">
      <alignment horizontal="left" vertical="center"/>
    </xf>
    <xf numFmtId="165" fontId="40" fillId="2" borderId="0" xfId="1" applyNumberFormat="1" applyFont="1" applyFill="1" applyAlignment="1">
      <alignment horizontal="right" vertical="center"/>
    </xf>
    <xf numFmtId="166" fontId="40" fillId="2" borderId="0" xfId="0" applyNumberFormat="1" applyFont="1" applyFill="1" applyAlignment="1">
      <alignment horizontal="right" vertical="center"/>
    </xf>
    <xf numFmtId="0" fontId="40" fillId="4" borderId="0" xfId="0" applyFont="1" applyFill="1" applyAlignment="1">
      <alignment horizontal="right" vertical="center"/>
    </xf>
    <xf numFmtId="165" fontId="38" fillId="2" borderId="3" xfId="1" applyNumberFormat="1" applyFont="1" applyFill="1" applyBorder="1" applyAlignment="1">
      <alignment horizontal="right" vertical="center"/>
    </xf>
    <xf numFmtId="165" fontId="40" fillId="4" borderId="0" xfId="1" applyNumberFormat="1" applyFont="1" applyFill="1" applyBorder="1" applyAlignment="1">
      <alignment horizontal="right" vertical="center"/>
    </xf>
    <xf numFmtId="165" fontId="38" fillId="4" borderId="3" xfId="1" applyNumberFormat="1" applyFont="1" applyFill="1" applyBorder="1" applyAlignment="1">
      <alignment horizontal="right" vertical="center"/>
    </xf>
    <xf numFmtId="0" fontId="38" fillId="4" borderId="2" xfId="0" applyFont="1" applyFill="1" applyBorder="1" applyAlignment="1">
      <alignment vertical="center"/>
    </xf>
    <xf numFmtId="165" fontId="38" fillId="4" borderId="10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165" fontId="40" fillId="0" borderId="0" xfId="1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38" fillId="0" borderId="0" xfId="0" applyFont="1" applyAlignment="1">
      <alignment vertical="center" wrapText="1"/>
    </xf>
    <xf numFmtId="166" fontId="38" fillId="0" borderId="7" xfId="0" applyNumberFormat="1" applyFont="1" applyBorder="1" applyAlignment="1">
      <alignment horizontal="right" vertical="center"/>
    </xf>
    <xf numFmtId="164" fontId="40" fillId="2" borderId="0" xfId="1" applyNumberFormat="1" applyFont="1" applyFill="1" applyAlignment="1">
      <alignment horizontal="right" vertical="center"/>
    </xf>
    <xf numFmtId="165" fontId="35" fillId="0" borderId="0" xfId="0" applyNumberFormat="1" applyFont="1" applyAlignment="1">
      <alignment horizontal="right" vertical="center"/>
    </xf>
    <xf numFmtId="164" fontId="35" fillId="4" borderId="0" xfId="1" applyNumberFormat="1" applyFont="1" applyFill="1" applyAlignment="1">
      <alignment horizontal="center" vertical="center"/>
    </xf>
    <xf numFmtId="164" fontId="35" fillId="2" borderId="0" xfId="1" applyNumberFormat="1" applyFont="1" applyFill="1" applyAlignment="1">
      <alignment horizontal="center" vertical="center"/>
    </xf>
    <xf numFmtId="165" fontId="43" fillId="2" borderId="0" xfId="1" applyNumberFormat="1" applyFont="1" applyFill="1" applyAlignment="1">
      <alignment horizontal="right" vertical="center"/>
    </xf>
  </cellXfs>
  <cellStyles count="3">
    <cellStyle name="Comma" xfId="1" xr:uid="{4F96FEEE-ACB3-405C-9145-9874B8E5E235}"/>
    <cellStyle name="Normal" xfId="0" builtinId="0"/>
    <cellStyle name="Normal 2" xfId="2" xr:uid="{5BC58F67-7ADB-4D48-90C8-CE6885160945}"/>
  </cellStyles>
  <dxfs count="0"/>
  <tableStyles count="0" defaultTableStyle="TableStyleMedium2" defaultPivotStyle="PivotStyleLight16"/>
  <colors>
    <mruColors>
      <color rgb="FF1E2B3C"/>
      <color rgb="FF000B32"/>
      <color rgb="FFEAEAEA"/>
      <color rgb="FF70FF00"/>
      <color rgb="FF3547FE"/>
      <color rgb="FF00BABA"/>
      <color rgb="FF051271"/>
      <color rgb="FFEDF1F9"/>
      <color rgb="FFDCEAF6"/>
      <color rgb="FFE0E7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RE!A1"/><Relationship Id="rId2" Type="http://schemas.openxmlformats.org/officeDocument/2006/relationships/hyperlink" Target="#BP!A1"/><Relationship Id="rId1" Type="http://schemas.openxmlformats.org/officeDocument/2006/relationships/hyperlink" Target="#DFC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Home!A1"/><Relationship Id="rId4" Type="http://schemas.openxmlformats.org/officeDocument/2006/relationships/image" Target="../media/image8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311966</xdr:colOff>
      <xdr:row>15</xdr:row>
      <xdr:rowOff>126402</xdr:rowOff>
    </xdr:from>
    <xdr:to>
      <xdr:col>19</xdr:col>
      <xdr:colOff>92623</xdr:colOff>
      <xdr:row>20</xdr:row>
      <xdr:rowOff>30615</xdr:rowOff>
    </xdr:to>
    <xdr:sp macro="" textlink="">
      <xdr:nvSpPr>
        <xdr:cNvPr id="8" name="Retângul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5993836" y="2859663"/>
          <a:ext cx="5147787" cy="81530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Demonstração dos Fluxos de Caixa</a:t>
          </a:r>
          <a:b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Cash Flow Statement</a:t>
          </a:r>
        </a:p>
      </xdr:txBody>
    </xdr:sp>
    <xdr:clientData/>
  </xdr:twoCellAnchor>
  <xdr:twoCellAnchor>
    <xdr:from>
      <xdr:col>10</xdr:col>
      <xdr:colOff>303283</xdr:colOff>
      <xdr:row>4</xdr:row>
      <xdr:rowOff>173273</xdr:rowOff>
    </xdr:from>
    <xdr:to>
      <xdr:col>19</xdr:col>
      <xdr:colOff>94008</xdr:colOff>
      <xdr:row>9</xdr:row>
      <xdr:rowOff>87932</xdr:rowOff>
    </xdr:to>
    <xdr:sp macro="" textlink="">
      <xdr:nvSpPr>
        <xdr:cNvPr id="14" name="Retângulo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5985153" y="902143"/>
          <a:ext cx="5157855" cy="825746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10</xdr:col>
      <xdr:colOff>314660</xdr:colOff>
      <xdr:row>10</xdr:row>
      <xdr:rowOff>49696</xdr:rowOff>
    </xdr:from>
    <xdr:to>
      <xdr:col>19</xdr:col>
      <xdr:colOff>92142</xdr:colOff>
      <xdr:row>14</xdr:row>
      <xdr:rowOff>145652</xdr:rowOff>
    </xdr:to>
    <xdr:sp macro="" textlink="">
      <xdr:nvSpPr>
        <xdr:cNvPr id="16" name="Retângulo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5996530" y="1871870"/>
          <a:ext cx="5144612" cy="82482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Demonstração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2</xdr:col>
      <xdr:colOff>447123</xdr:colOff>
      <xdr:row>10</xdr:row>
      <xdr:rowOff>25772</xdr:rowOff>
    </xdr:from>
    <xdr:to>
      <xdr:col>12</xdr:col>
      <xdr:colOff>526820</xdr:colOff>
      <xdr:row>13</xdr:row>
      <xdr:rowOff>39458</xdr:rowOff>
    </xdr:to>
    <xdr:sp macro="" textlink="">
      <xdr:nvSpPr>
        <xdr:cNvPr id="36" name="TextBox 29">
          <a:extLst>
            <a:ext uri="{FF2B5EF4-FFF2-40B4-BE49-F238E27FC236}">
              <a16:creationId xmlns:a16="http://schemas.microsoft.com/office/drawing/2014/main" id="{9BD63E25-7CC6-A7EC-1DE5-3C2E00CCFBF9}"/>
            </a:ext>
          </a:extLst>
        </xdr:cNvPr>
        <xdr:cNvSpPr txBox="1"/>
      </xdr:nvSpPr>
      <xdr:spPr>
        <a:xfrm>
          <a:off x="1358210" y="1847946"/>
          <a:ext cx="6043175" cy="56033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b="1">
              <a:solidFill>
                <a:srgbClr val="000B32"/>
              </a:solidFill>
              <a:latin typeface="BennetBanner ExBold" pitchFamily="2" charset="77"/>
              <a:ea typeface="Roboto Black" panose="02000000000000000000" pitchFamily="2" charset="0"/>
            </a:rPr>
            <a:t>PLANILHA</a:t>
          </a:r>
          <a:endParaRPr b="1">
            <a:solidFill>
              <a:srgbClr val="000B32"/>
            </a:solidFill>
            <a:latin typeface="BennetBanner ExBold" pitchFamily="2" charset="77"/>
            <a:ea typeface="Roboto Black" panose="02000000000000000000" pitchFamily="2" charset="0"/>
          </a:endParaRPr>
        </a:p>
      </xdr:txBody>
    </xdr:sp>
    <xdr:clientData/>
  </xdr:twoCellAnchor>
  <xdr:twoCellAnchor>
    <xdr:from>
      <xdr:col>2</xdr:col>
      <xdr:colOff>438978</xdr:colOff>
      <xdr:row>12</xdr:row>
      <xdr:rowOff>7428</xdr:rowOff>
    </xdr:from>
    <xdr:to>
      <xdr:col>10</xdr:col>
      <xdr:colOff>218523</xdr:colOff>
      <xdr:row>15</xdr:row>
      <xdr:rowOff>82736</xdr:rowOff>
    </xdr:to>
    <xdr:sp macro="" textlink="">
      <xdr:nvSpPr>
        <xdr:cNvPr id="37" name="TextBox 29">
          <a:extLst>
            <a:ext uri="{FF2B5EF4-FFF2-40B4-BE49-F238E27FC236}">
              <a16:creationId xmlns:a16="http://schemas.microsoft.com/office/drawing/2014/main" id="{40AE1FD7-C70C-BC6F-69F3-40E33DFFDE02}"/>
            </a:ext>
          </a:extLst>
        </xdr:cNvPr>
        <xdr:cNvSpPr txBox="1"/>
      </xdr:nvSpPr>
      <xdr:spPr>
        <a:xfrm>
          <a:off x="1350065" y="2194037"/>
          <a:ext cx="4550328" cy="621960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2800" b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INTERATIVA</a:t>
          </a:r>
          <a:endParaRPr sz="2800" b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  <xdr:twoCellAnchor>
    <xdr:from>
      <xdr:col>10</xdr:col>
      <xdr:colOff>199447</xdr:colOff>
      <xdr:row>10</xdr:row>
      <xdr:rowOff>47875</xdr:rowOff>
    </xdr:from>
    <xdr:to>
      <xdr:col>10</xdr:col>
      <xdr:colOff>321087</xdr:colOff>
      <xdr:row>14</xdr:row>
      <xdr:rowOff>141720</xdr:rowOff>
    </xdr:to>
    <xdr:sp macro="" textlink="">
      <xdr:nvSpPr>
        <xdr:cNvPr id="2" name="Retângulo 22">
          <a:extLst>
            <a:ext uri="{FF2B5EF4-FFF2-40B4-BE49-F238E27FC236}">
              <a16:creationId xmlns:a16="http://schemas.microsoft.com/office/drawing/2014/main" id="{946B97E1-4B61-2B46-E023-74CC85284A4B}"/>
            </a:ext>
          </a:extLst>
        </xdr:cNvPr>
        <xdr:cNvSpPr/>
      </xdr:nvSpPr>
      <xdr:spPr>
        <a:xfrm>
          <a:off x="5881317" y="1870049"/>
          <a:ext cx="121640" cy="822714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10</xdr:col>
      <xdr:colOff>208642</xdr:colOff>
      <xdr:row>15</xdr:row>
      <xdr:rowOff>122921</xdr:rowOff>
    </xdr:from>
    <xdr:to>
      <xdr:col>10</xdr:col>
      <xdr:colOff>332220</xdr:colOff>
      <xdr:row>20</xdr:row>
      <xdr:rowOff>31461</xdr:rowOff>
    </xdr:to>
    <xdr:sp macro="" textlink="">
      <xdr:nvSpPr>
        <xdr:cNvPr id="3" name="Retângulo 22">
          <a:extLst>
            <a:ext uri="{FF2B5EF4-FFF2-40B4-BE49-F238E27FC236}">
              <a16:creationId xmlns:a16="http://schemas.microsoft.com/office/drawing/2014/main" id="{C3679177-72EC-6D43-F236-B105F97FAD9E}"/>
            </a:ext>
          </a:extLst>
        </xdr:cNvPr>
        <xdr:cNvSpPr/>
      </xdr:nvSpPr>
      <xdr:spPr>
        <a:xfrm>
          <a:off x="5890512" y="2856182"/>
          <a:ext cx="123578" cy="819627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 editAs="oneCell">
    <xdr:from>
      <xdr:col>2</xdr:col>
      <xdr:colOff>517072</xdr:colOff>
      <xdr:row>5</xdr:row>
      <xdr:rowOff>69398</xdr:rowOff>
    </xdr:from>
    <xdr:to>
      <xdr:col>3</xdr:col>
      <xdr:colOff>428224</xdr:colOff>
      <xdr:row>7</xdr:row>
      <xdr:rowOff>163287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666AA1-63BF-0042-94AF-FA413C385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159" y="980485"/>
          <a:ext cx="510674" cy="458324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11</xdr:row>
      <xdr:rowOff>161925</xdr:rowOff>
    </xdr:from>
    <xdr:to>
      <xdr:col>6</xdr:col>
      <xdr:colOff>390979</xdr:colOff>
      <xdr:row>12</xdr:row>
      <xdr:rowOff>158750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4C64F0C-0265-851E-43A9-2D0674BDE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86978" y="2166316"/>
          <a:ext cx="197304" cy="179043"/>
        </a:xfrm>
        <a:prstGeom prst="rect">
          <a:avLst/>
        </a:prstGeom>
      </xdr:spPr>
    </xdr:pic>
    <xdr:clientData/>
  </xdr:twoCellAnchor>
  <xdr:twoCellAnchor>
    <xdr:from>
      <xdr:col>10</xdr:col>
      <xdr:colOff>208643</xdr:colOff>
      <xdr:row>4</xdr:row>
      <xdr:rowOff>163330</xdr:rowOff>
    </xdr:from>
    <xdr:to>
      <xdr:col>10</xdr:col>
      <xdr:colOff>321087</xdr:colOff>
      <xdr:row>9</xdr:row>
      <xdr:rowOff>87539</xdr:rowOff>
    </xdr:to>
    <xdr:sp macro="" textlink="">
      <xdr:nvSpPr>
        <xdr:cNvPr id="9" name="Retângulo 22">
          <a:extLst>
            <a:ext uri="{FF2B5EF4-FFF2-40B4-BE49-F238E27FC236}">
              <a16:creationId xmlns:a16="http://schemas.microsoft.com/office/drawing/2014/main" id="{7F19107F-C6F5-77F7-D2F5-69DB6B4E2069}"/>
            </a:ext>
          </a:extLst>
        </xdr:cNvPr>
        <xdr:cNvSpPr/>
      </xdr:nvSpPr>
      <xdr:spPr>
        <a:xfrm>
          <a:off x="5890513" y="892200"/>
          <a:ext cx="112444" cy="835296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2</xdr:col>
      <xdr:colOff>421840</xdr:colOff>
      <xdr:row>14</xdr:row>
      <xdr:rowOff>170656</xdr:rowOff>
    </xdr:from>
    <xdr:to>
      <xdr:col>10</xdr:col>
      <xdr:colOff>198210</xdr:colOff>
      <xdr:row>18</xdr:row>
      <xdr:rowOff>121434</xdr:rowOff>
    </xdr:to>
    <xdr:sp macro="" textlink="">
      <xdr:nvSpPr>
        <xdr:cNvPr id="13" name="TextBox 29">
          <a:extLst>
            <a:ext uri="{FF2B5EF4-FFF2-40B4-BE49-F238E27FC236}">
              <a16:creationId xmlns:a16="http://schemas.microsoft.com/office/drawing/2014/main" id="{AC521E1E-8712-4E93-B806-BE76646D5B60}"/>
            </a:ext>
          </a:extLst>
        </xdr:cNvPr>
        <xdr:cNvSpPr txBox="1"/>
      </xdr:nvSpPr>
      <xdr:spPr>
        <a:xfrm>
          <a:off x="1332927" y="2721699"/>
          <a:ext cx="4547153" cy="67964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Interactive</a:t>
          </a:r>
          <a:b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</a:br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spreadsheet</a:t>
          </a:r>
          <a:endParaRPr sz="1600" b="0" i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50848</xdr:colOff>
      <xdr:row>0</xdr:row>
      <xdr:rowOff>261056</xdr:rowOff>
    </xdr:from>
    <xdr:to>
      <xdr:col>1</xdr:col>
      <xdr:colOff>606473</xdr:colOff>
      <xdr:row>0</xdr:row>
      <xdr:rowOff>715081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20181" y="261056"/>
          <a:ext cx="558800" cy="457200"/>
        </a:xfrm>
        <a:prstGeom prst="rect">
          <a:avLst/>
        </a:prstGeom>
      </xdr:spPr>
    </xdr:pic>
    <xdr:clientData/>
  </xdr:twoCellAnchor>
  <xdr:oneCellAnchor>
    <xdr:from>
      <xdr:col>1</xdr:col>
      <xdr:colOff>689326</xdr:colOff>
      <xdr:row>0</xdr:row>
      <xdr:rowOff>183427</xdr:rowOff>
    </xdr:from>
    <xdr:ext cx="4078361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858659" y="183427"/>
          <a:ext cx="4078361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Balanço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Patrimonial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Balance Sheet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692502</xdr:colOff>
      <xdr:row>0</xdr:row>
      <xdr:rowOff>530810</xdr:rowOff>
    </xdr:from>
    <xdr:ext cx="1203278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840669" y="530810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 / </a:t>
          </a:r>
          <a:r>
            <a:rPr lang="pt-BR" sz="800" b="0" i="1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thousand)</a:t>
          </a:r>
          <a:endParaRPr lang="pt-BR" sz="1400" b="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25</xdr:col>
      <xdr:colOff>0</xdr:colOff>
      <xdr:row>0</xdr:row>
      <xdr:rowOff>120998</xdr:rowOff>
    </xdr:from>
    <xdr:to>
      <xdr:col>25</xdr:col>
      <xdr:colOff>843267</xdr:colOff>
      <xdr:row>0</xdr:row>
      <xdr:rowOff>831066</xdr:rowOff>
    </xdr:to>
    <xdr:grpSp>
      <xdr:nvGrpSpPr>
        <xdr:cNvPr id="16" name="Agrupar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1D4604-E60E-1D8D-1AB6-1E4C8F50EAD3}"/>
            </a:ext>
          </a:extLst>
        </xdr:cNvPr>
        <xdr:cNvGrpSpPr/>
      </xdr:nvGrpSpPr>
      <xdr:grpSpPr>
        <a:xfrm>
          <a:off x="27978100" y="120998"/>
          <a:ext cx="843267" cy="710068"/>
          <a:chOff x="12400489" y="303389"/>
          <a:chExt cx="715819" cy="647063"/>
        </a:xfrm>
      </xdr:grpSpPr>
      <xdr:grpSp>
        <xdr:nvGrpSpPr>
          <xdr:cNvPr id="17" name="Agrupar 1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CDD0145-1415-C050-CD19-B0554943C117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9" name="Gráfico 18" descr="Círculo com seta para a esquerda estrutura de tópicos">
              <a:extLst>
                <a:ext uri="{FF2B5EF4-FFF2-40B4-BE49-F238E27FC236}">
                  <a16:creationId xmlns:a16="http://schemas.microsoft.com/office/drawing/2014/main" id="{11945EB6-3DEA-67DD-9C69-D927D756A18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20" name="Retângulo 19">
              <a:extLst>
                <a:ext uri="{FF2B5EF4-FFF2-40B4-BE49-F238E27FC236}">
                  <a16:creationId xmlns:a16="http://schemas.microsoft.com/office/drawing/2014/main" id="{34B594B5-12FC-E9C5-05F9-FFEDD69118AB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8" name="CaixaDeTexto 17">
            <a:extLst>
              <a:ext uri="{FF2B5EF4-FFF2-40B4-BE49-F238E27FC236}">
                <a16:creationId xmlns:a16="http://schemas.microsoft.com/office/drawing/2014/main" id="{B9D4CBD2-AEB3-9189-38B1-1F12BC965653}"/>
              </a:ext>
            </a:extLst>
          </xdr:cNvPr>
          <xdr:cNvSpPr txBox="1"/>
        </xdr:nvSpPr>
        <xdr:spPr>
          <a:xfrm>
            <a:off x="12400489" y="743140"/>
            <a:ext cx="715819" cy="2073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214975</xdr:colOff>
      <xdr:row>0</xdr:row>
      <xdr:rowOff>296333</xdr:rowOff>
    </xdr:from>
    <xdr:to>
      <xdr:col>1</xdr:col>
      <xdr:colOff>545175</xdr:colOff>
      <xdr:row>0</xdr:row>
      <xdr:rowOff>740833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14975" y="296333"/>
          <a:ext cx="546100" cy="444500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184836</xdr:rowOff>
    </xdr:from>
    <xdr:ext cx="5541453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33261" y="184836"/>
          <a:ext cx="5541453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Resultados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Income Statement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617361</xdr:colOff>
      <xdr:row>0</xdr:row>
      <xdr:rowOff>551271</xdr:rowOff>
    </xdr:from>
    <xdr:ext cx="1203406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19767" y="551271"/>
          <a:ext cx="1203406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="0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R$ thousand</a:t>
          </a:r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b="0" i="0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26</xdr:col>
      <xdr:colOff>874621</xdr:colOff>
      <xdr:row>0</xdr:row>
      <xdr:rowOff>145825</xdr:rowOff>
    </xdr:from>
    <xdr:to>
      <xdr:col>27</xdr:col>
      <xdr:colOff>778774</xdr:colOff>
      <xdr:row>0</xdr:row>
      <xdr:rowOff>857736</xdr:rowOff>
    </xdr:to>
    <xdr:grpSp>
      <xdr:nvGrpSpPr>
        <xdr:cNvPr id="10" name="Agrupar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C73360-4D16-4FC6-A59C-DE3FEA0E4FC0}"/>
            </a:ext>
          </a:extLst>
        </xdr:cNvPr>
        <xdr:cNvGrpSpPr/>
      </xdr:nvGrpSpPr>
      <xdr:grpSpPr>
        <a:xfrm>
          <a:off x="26106885" y="145825"/>
          <a:ext cx="862644" cy="711911"/>
          <a:chOff x="12351693" y="303389"/>
          <a:chExt cx="764615" cy="651635"/>
        </a:xfrm>
      </xdr:grpSpPr>
      <xdr:grpSp>
        <xdr:nvGrpSpPr>
          <xdr:cNvPr id="11" name="Agrupar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56E9467-A5EF-82D2-D2E8-9707A062FCBD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8" name="Gráfico 17" descr="Círculo com seta para a esquerda estrutura de tópicos">
              <a:extLst>
                <a:ext uri="{FF2B5EF4-FFF2-40B4-BE49-F238E27FC236}">
                  <a16:creationId xmlns:a16="http://schemas.microsoft.com/office/drawing/2014/main" id="{BCFA121D-94B0-F1AE-C12F-558E87C9296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0418C5AB-89DC-2477-ED24-E34FA4B70BD0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2" name="CaixaDeTexto 11">
            <a:extLst>
              <a:ext uri="{FF2B5EF4-FFF2-40B4-BE49-F238E27FC236}">
                <a16:creationId xmlns:a16="http://schemas.microsoft.com/office/drawing/2014/main" id="{2A736117-4BC0-7824-561A-9A19C014798E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97158</xdr:colOff>
      <xdr:row>0</xdr:row>
      <xdr:rowOff>285750</xdr:rowOff>
    </xdr:from>
    <xdr:to>
      <xdr:col>1</xdr:col>
      <xdr:colOff>590342</xdr:colOff>
      <xdr:row>0</xdr:row>
      <xdr:rowOff>695614</xdr:rowOff>
    </xdr:to>
    <xdr:pic>
      <xdr:nvPicPr>
        <xdr:cNvPr id="8" name="Imagem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319408" y="285750"/>
          <a:ext cx="493184" cy="403514"/>
        </a:xfrm>
        <a:prstGeom prst="rect">
          <a:avLst/>
        </a:prstGeom>
      </xdr:spPr>
    </xdr:pic>
    <xdr:clientData/>
  </xdr:twoCellAnchor>
  <xdr:oneCellAnchor>
    <xdr:from>
      <xdr:col>1</xdr:col>
      <xdr:colOff>716844</xdr:colOff>
      <xdr:row>0</xdr:row>
      <xdr:rowOff>172521</xdr:rowOff>
    </xdr:from>
    <xdr:ext cx="6437275" cy="439992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939094" y="172521"/>
          <a:ext cx="6437275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Fluxos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Caixa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Cash Flow Statament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713669</xdr:colOff>
      <xdr:row>0</xdr:row>
      <xdr:rowOff>496239</xdr:rowOff>
    </xdr:from>
    <xdr:ext cx="1203278" cy="246862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923219" y="496239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</a:t>
          </a:r>
          <a:r>
            <a:rPr lang="pt-BR" sz="800" i="1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</a:t>
          </a:r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26</xdr:col>
      <xdr:colOff>225443</xdr:colOff>
      <xdr:row>0</xdr:row>
      <xdr:rowOff>165100</xdr:rowOff>
    </xdr:from>
    <xdr:to>
      <xdr:col>28</xdr:col>
      <xdr:colOff>0</xdr:colOff>
      <xdr:row>1</xdr:row>
      <xdr:rowOff>34756</xdr:rowOff>
    </xdr:to>
    <xdr:grpSp>
      <xdr:nvGrpSpPr>
        <xdr:cNvPr id="7" name="Agrupar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12B745-43B8-C941-A0C9-D974E4357E0F}"/>
            </a:ext>
          </a:extLst>
        </xdr:cNvPr>
        <xdr:cNvGrpSpPr/>
      </xdr:nvGrpSpPr>
      <xdr:grpSpPr>
        <a:xfrm>
          <a:off x="27505043" y="165100"/>
          <a:ext cx="1311257" cy="847556"/>
          <a:chOff x="12389533" y="303389"/>
          <a:chExt cx="764615" cy="660063"/>
        </a:xfrm>
      </xdr:grpSpPr>
      <xdr:grpSp>
        <xdr:nvGrpSpPr>
          <xdr:cNvPr id="11" name="Agrupar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78BD69E-F848-35B3-0640-D9CB7ABC4C2E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3" name="Gráfico 12" descr="Círculo com seta para a esquerda estrutura de tópicos">
              <a:extLst>
                <a:ext uri="{FF2B5EF4-FFF2-40B4-BE49-F238E27FC236}">
                  <a16:creationId xmlns:a16="http://schemas.microsoft.com/office/drawing/2014/main" id="{62A1E37B-3B63-CDD0-22F2-633471C2B60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4" name="Retângulo 13">
              <a:extLst>
                <a:ext uri="{FF2B5EF4-FFF2-40B4-BE49-F238E27FC236}">
                  <a16:creationId xmlns:a16="http://schemas.microsoft.com/office/drawing/2014/main" id="{16D70291-8BBB-2770-826E-6DA90691CBEE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2" name="CaixaDeTexto 11">
            <a:extLst>
              <a:ext uri="{FF2B5EF4-FFF2-40B4-BE49-F238E27FC236}">
                <a16:creationId xmlns:a16="http://schemas.microsoft.com/office/drawing/2014/main" id="{BF6B5A58-9789-78C7-7CB6-0B8CF0C5BC8A}"/>
              </a:ext>
            </a:extLst>
          </xdr:cNvPr>
          <xdr:cNvSpPr txBox="1"/>
        </xdr:nvSpPr>
        <xdr:spPr>
          <a:xfrm>
            <a:off x="12389533" y="755216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X26"/>
  <sheetViews>
    <sheetView showGridLines="0" showRowColHeaders="0" tabSelected="1" zoomScale="134" zoomScaleNormal="100" workbookViewId="0"/>
  </sheetViews>
  <sheetFormatPr baseColWidth="10" defaultColWidth="0" defaultRowHeight="15" zeroHeight="1" x14ac:dyDescent="0.2"/>
  <cols>
    <col min="1" max="1" width="1.83203125" style="8" customWidth="1"/>
    <col min="2" max="2" width="4.1640625" style="8" customWidth="1"/>
    <col min="3" max="20" width="8.5" style="8" customWidth="1"/>
    <col min="21" max="24" width="8.5" style="8" hidden="1" customWidth="1"/>
    <col min="25" max="16384" width="8.6640625" style="8" hidden="1"/>
  </cols>
  <sheetData>
    <row r="1" spans="1:1" x14ac:dyDescent="0.2">
      <c r="A1" s="84"/>
    </row>
    <row r="2" spans="1:1" x14ac:dyDescent="0.2">
      <c r="A2" s="84"/>
    </row>
    <row r="3" spans="1:1" x14ac:dyDescent="0.2">
      <c r="A3" s="84"/>
    </row>
    <row r="4" spans="1:1" x14ac:dyDescent="0.2">
      <c r="A4" s="84"/>
    </row>
    <row r="5" spans="1:1" x14ac:dyDescent="0.2">
      <c r="A5" s="84"/>
    </row>
    <row r="6" spans="1:1" x14ac:dyDescent="0.2">
      <c r="A6" s="84"/>
    </row>
    <row r="7" spans="1:1" x14ac:dyDescent="0.2">
      <c r="A7" s="84"/>
    </row>
    <row r="8" spans="1:1" x14ac:dyDescent="0.2">
      <c r="A8" s="84"/>
    </row>
    <row r="9" spans="1:1" x14ac:dyDescent="0.2">
      <c r="A9" s="84"/>
    </row>
    <row r="10" spans="1:1" x14ac:dyDescent="0.2">
      <c r="A10" s="84"/>
    </row>
    <row r="11" spans="1:1" x14ac:dyDescent="0.2">
      <c r="A11" s="84"/>
    </row>
    <row r="12" spans="1:1" x14ac:dyDescent="0.2">
      <c r="A12" s="84"/>
    </row>
    <row r="13" spans="1:1" x14ac:dyDescent="0.2">
      <c r="A13" s="84"/>
    </row>
    <row r="14" spans="1:1" x14ac:dyDescent="0.2">
      <c r="A14" s="84"/>
    </row>
    <row r="15" spans="1:1" x14ac:dyDescent="0.2">
      <c r="A15" s="84"/>
    </row>
    <row r="16" spans="1:1" x14ac:dyDescent="0.2">
      <c r="A16" s="84"/>
    </row>
    <row r="17" spans="1:1" x14ac:dyDescent="0.2">
      <c r="A17" s="84"/>
    </row>
    <row r="18" spans="1:1" x14ac:dyDescent="0.2">
      <c r="A18" s="84"/>
    </row>
    <row r="19" spans="1:1" x14ac:dyDescent="0.2">
      <c r="A19" s="84"/>
    </row>
    <row r="20" spans="1:1" x14ac:dyDescent="0.2">
      <c r="A20" s="84"/>
    </row>
    <row r="21" spans="1:1" x14ac:dyDescent="0.2">
      <c r="A21" s="84"/>
    </row>
    <row r="22" spans="1:1" x14ac:dyDescent="0.2">
      <c r="A22" s="84"/>
    </row>
    <row r="23" spans="1:1" x14ac:dyDescent="0.2">
      <c r="A23" s="84"/>
    </row>
    <row r="24" spans="1:1" x14ac:dyDescent="0.2">
      <c r="A24" s="84"/>
    </row>
    <row r="25" spans="1:1" x14ac:dyDescent="0.2">
      <c r="A25" s="84"/>
    </row>
    <row r="26" spans="1:1" x14ac:dyDescent="0.2">
      <c r="A26" s="84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AA53"/>
  <sheetViews>
    <sheetView showGridLines="0" zoomScaleNormal="120" workbookViewId="0">
      <pane xSplit="2" topLeftCell="X1" activePane="topRight" state="frozen"/>
      <selection pane="topRight" activeCell="Z23" sqref="Z23"/>
    </sheetView>
  </sheetViews>
  <sheetFormatPr baseColWidth="10" defaultColWidth="0" defaultRowHeight="14" x14ac:dyDescent="0.2"/>
  <cols>
    <col min="1" max="1" width="2.1640625" style="28" customWidth="1"/>
    <col min="2" max="2" width="86" style="29" customWidth="1"/>
    <col min="3" max="3" width="11.5" style="29" customWidth="1"/>
    <col min="4" max="16" width="12.5" style="29" customWidth="1"/>
    <col min="17" max="17" width="11" style="29" bestFit="1" customWidth="1"/>
    <col min="18" max="21" width="12.5" style="29" customWidth="1"/>
    <col min="22" max="26" width="11" style="29" bestFit="1" customWidth="1"/>
    <col min="27" max="27" width="0" style="28" hidden="1" customWidth="1"/>
    <col min="28" max="16384" width="8.6640625" style="28" hidden="1"/>
  </cols>
  <sheetData>
    <row r="1" spans="1:26" s="2" customFormat="1" ht="76.5" customHeight="1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s="2" customFormat="1" ht="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30" customFormat="1" ht="16" customHeight="1" x14ac:dyDescent="0.2">
      <c r="A3" s="13"/>
      <c r="B3" s="13" t="s">
        <v>20</v>
      </c>
      <c r="C3" s="14" t="s">
        <v>22</v>
      </c>
      <c r="D3" s="14" t="s">
        <v>23</v>
      </c>
      <c r="E3" s="14" t="s">
        <v>24</v>
      </c>
      <c r="F3" s="15">
        <v>2018</v>
      </c>
      <c r="G3" s="14" t="s">
        <v>26</v>
      </c>
      <c r="H3" s="14" t="s">
        <v>27</v>
      </c>
      <c r="I3" s="14" t="s">
        <v>28</v>
      </c>
      <c r="J3" s="15">
        <v>2019</v>
      </c>
      <c r="K3" s="14" t="s">
        <v>30</v>
      </c>
      <c r="L3" s="14" t="s">
        <v>31</v>
      </c>
      <c r="M3" s="14" t="s">
        <v>32</v>
      </c>
      <c r="N3" s="15">
        <v>2020</v>
      </c>
      <c r="O3" s="14" t="s">
        <v>34</v>
      </c>
      <c r="P3" s="14" t="s">
        <v>35</v>
      </c>
      <c r="Q3" s="14" t="s">
        <v>36</v>
      </c>
      <c r="R3" s="15">
        <v>2021</v>
      </c>
      <c r="S3" s="15" t="s">
        <v>41</v>
      </c>
      <c r="T3" s="15" t="s">
        <v>45</v>
      </c>
      <c r="U3" s="15" t="s">
        <v>47</v>
      </c>
      <c r="V3" s="15">
        <v>2022</v>
      </c>
      <c r="W3" s="15" t="s">
        <v>137</v>
      </c>
      <c r="X3" s="15" t="s">
        <v>140</v>
      </c>
      <c r="Y3" s="15" t="s">
        <v>145</v>
      </c>
      <c r="Z3" s="15">
        <v>2023</v>
      </c>
    </row>
    <row r="4" spans="1:26" s="18" customFormat="1" ht="16" customHeight="1" x14ac:dyDescent="0.2">
      <c r="A4" s="16"/>
      <c r="B4" s="85" t="s">
        <v>50</v>
      </c>
      <c r="C4" s="89">
        <v>21</v>
      </c>
      <c r="D4" s="90">
        <v>61</v>
      </c>
      <c r="E4" s="90">
        <v>7</v>
      </c>
      <c r="F4" s="89">
        <v>75</v>
      </c>
      <c r="G4" s="89">
        <v>30</v>
      </c>
      <c r="H4" s="89">
        <v>201</v>
      </c>
      <c r="I4" s="89">
        <v>366</v>
      </c>
      <c r="J4" s="89">
        <v>336</v>
      </c>
      <c r="K4" s="89">
        <v>645</v>
      </c>
      <c r="L4" s="89">
        <v>2775</v>
      </c>
      <c r="M4" s="89">
        <v>7872</v>
      </c>
      <c r="N4" s="89">
        <v>6180</v>
      </c>
      <c r="O4" s="89">
        <v>1588</v>
      </c>
      <c r="P4" s="89">
        <v>46791</v>
      </c>
      <c r="Q4" s="89">
        <v>525880</v>
      </c>
      <c r="R4" s="89">
        <v>318433</v>
      </c>
      <c r="S4" s="89">
        <v>271542</v>
      </c>
      <c r="T4" s="89">
        <v>201443</v>
      </c>
      <c r="U4" s="89">
        <v>176607</v>
      </c>
      <c r="V4" s="89">
        <v>147613</v>
      </c>
      <c r="W4" s="89">
        <v>127848</v>
      </c>
      <c r="X4" s="89">
        <v>105713</v>
      </c>
      <c r="Y4" s="89">
        <v>93893</v>
      </c>
      <c r="Z4" s="89">
        <v>83457</v>
      </c>
    </row>
    <row r="5" spans="1:26" s="18" customFormat="1" ht="16" customHeight="1" x14ac:dyDescent="0.2">
      <c r="A5" s="17"/>
      <c r="B5" s="86" t="s">
        <v>130</v>
      </c>
      <c r="C5" s="91"/>
      <c r="D5" s="92"/>
      <c r="E5" s="92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>
        <v>35985</v>
      </c>
      <c r="U5" s="91">
        <v>36980</v>
      </c>
      <c r="V5" s="91">
        <v>37945</v>
      </c>
      <c r="W5" s="91">
        <v>38949</v>
      </c>
      <c r="X5" s="91">
        <v>11970</v>
      </c>
      <c r="Y5" s="91">
        <v>12283</v>
      </c>
      <c r="Z5" s="91">
        <v>1665</v>
      </c>
    </row>
    <row r="6" spans="1:26" s="18" customFormat="1" ht="16" customHeight="1" x14ac:dyDescent="0.2">
      <c r="A6" s="16"/>
      <c r="B6" s="85" t="s">
        <v>51</v>
      </c>
      <c r="C6" s="89">
        <v>11</v>
      </c>
      <c r="D6" s="90">
        <v>0</v>
      </c>
      <c r="E6" s="90">
        <v>0</v>
      </c>
      <c r="F6" s="89">
        <v>147</v>
      </c>
      <c r="G6" s="89">
        <v>627</v>
      </c>
      <c r="H6" s="89">
        <v>718</v>
      </c>
      <c r="I6" s="89">
        <v>765</v>
      </c>
      <c r="J6" s="89">
        <v>769</v>
      </c>
      <c r="K6" s="89">
        <v>627</v>
      </c>
      <c r="L6" s="89">
        <v>3205</v>
      </c>
      <c r="M6" s="89">
        <v>3008</v>
      </c>
      <c r="N6" s="89">
        <v>4196</v>
      </c>
      <c r="O6" s="89">
        <v>4625</v>
      </c>
      <c r="P6" s="89">
        <v>9640</v>
      </c>
      <c r="Q6" s="89">
        <v>13317</v>
      </c>
      <c r="R6" s="89">
        <v>15034</v>
      </c>
      <c r="S6" s="89">
        <v>14289</v>
      </c>
      <c r="T6" s="89">
        <v>13075</v>
      </c>
      <c r="U6" s="89">
        <v>11979</v>
      </c>
      <c r="V6" s="89">
        <v>9340</v>
      </c>
      <c r="W6" s="89">
        <v>10030</v>
      </c>
      <c r="X6" s="89">
        <v>10597</v>
      </c>
      <c r="Y6" s="89">
        <v>10218</v>
      </c>
      <c r="Z6" s="89">
        <v>11853</v>
      </c>
    </row>
    <row r="7" spans="1:26" s="18" customFormat="1" ht="16" customHeight="1" x14ac:dyDescent="0.2">
      <c r="A7" s="17"/>
      <c r="B7" s="86" t="s">
        <v>52</v>
      </c>
      <c r="C7" s="91">
        <v>0</v>
      </c>
      <c r="D7" s="92">
        <v>0</v>
      </c>
      <c r="E7" s="92">
        <v>0</v>
      </c>
      <c r="F7" s="91">
        <v>0</v>
      </c>
      <c r="G7" s="91">
        <v>0</v>
      </c>
      <c r="H7" s="91">
        <v>2</v>
      </c>
      <c r="I7" s="91">
        <v>0</v>
      </c>
      <c r="J7" s="91">
        <v>27</v>
      </c>
      <c r="K7" s="91">
        <v>221</v>
      </c>
      <c r="L7" s="91">
        <v>26</v>
      </c>
      <c r="M7" s="91">
        <v>130</v>
      </c>
      <c r="N7" s="91">
        <v>87</v>
      </c>
      <c r="O7" s="91">
        <v>2726</v>
      </c>
      <c r="P7" s="91">
        <v>581</v>
      </c>
      <c r="Q7" s="91">
        <v>1670</v>
      </c>
      <c r="R7" s="91">
        <v>1520</v>
      </c>
      <c r="S7" s="91">
        <v>1865</v>
      </c>
      <c r="T7" s="91">
        <v>1257</v>
      </c>
      <c r="U7" s="91">
        <v>1407</v>
      </c>
      <c r="V7" s="91">
        <v>2202</v>
      </c>
      <c r="W7" s="91">
        <v>764</v>
      </c>
      <c r="X7" s="91">
        <v>3038</v>
      </c>
      <c r="Y7" s="91">
        <v>7108</v>
      </c>
      <c r="Z7" s="91">
        <v>3960</v>
      </c>
    </row>
    <row r="8" spans="1:26" s="18" customFormat="1" ht="16" customHeight="1" x14ac:dyDescent="0.2">
      <c r="A8" s="16"/>
      <c r="B8" s="85" t="s">
        <v>53</v>
      </c>
      <c r="C8" s="89">
        <v>0</v>
      </c>
      <c r="D8" s="90">
        <v>0</v>
      </c>
      <c r="E8" s="90">
        <v>0</v>
      </c>
      <c r="F8" s="89">
        <v>0</v>
      </c>
      <c r="G8" s="89">
        <v>0</v>
      </c>
      <c r="H8" s="89">
        <v>1</v>
      </c>
      <c r="I8" s="89">
        <v>88</v>
      </c>
      <c r="J8" s="89">
        <v>17</v>
      </c>
      <c r="K8" s="89">
        <v>18</v>
      </c>
      <c r="L8" s="89">
        <v>19</v>
      </c>
      <c r="M8" s="89">
        <v>26</v>
      </c>
      <c r="N8" s="89">
        <v>27</v>
      </c>
      <c r="O8" s="89">
        <v>324</v>
      </c>
      <c r="P8" s="89">
        <v>794</v>
      </c>
      <c r="Q8" s="89">
        <v>1045</v>
      </c>
      <c r="R8" s="89">
        <v>6183</v>
      </c>
      <c r="S8" s="89">
        <v>5009</v>
      </c>
      <c r="T8" s="89">
        <v>6405</v>
      </c>
      <c r="U8" s="89">
        <v>5901</v>
      </c>
      <c r="V8" s="89">
        <v>6081</v>
      </c>
      <c r="W8" s="89">
        <v>8665</v>
      </c>
      <c r="X8" s="89">
        <v>11827</v>
      </c>
      <c r="Y8" s="89">
        <v>14804</v>
      </c>
      <c r="Z8" s="89">
        <v>4967</v>
      </c>
    </row>
    <row r="9" spans="1:26" s="18" customFormat="1" ht="16" customHeight="1" x14ac:dyDescent="0.2">
      <c r="A9" s="17"/>
      <c r="B9" s="86" t="s">
        <v>141</v>
      </c>
      <c r="C9" s="91">
        <v>0</v>
      </c>
      <c r="D9" s="92">
        <v>0</v>
      </c>
      <c r="E9" s="92">
        <v>0</v>
      </c>
      <c r="F9" s="91">
        <v>0</v>
      </c>
      <c r="G9" s="91">
        <v>0</v>
      </c>
      <c r="H9" s="91">
        <v>0</v>
      </c>
      <c r="I9" s="91">
        <v>0</v>
      </c>
      <c r="J9" s="91">
        <v>0</v>
      </c>
      <c r="K9" s="91">
        <v>0</v>
      </c>
      <c r="L9" s="91">
        <v>0</v>
      </c>
      <c r="M9" s="91">
        <v>0</v>
      </c>
      <c r="N9" s="91">
        <v>0</v>
      </c>
      <c r="O9" s="91">
        <v>0</v>
      </c>
      <c r="P9" s="91">
        <v>0</v>
      </c>
      <c r="Q9" s="91">
        <v>0</v>
      </c>
      <c r="R9" s="91">
        <v>0</v>
      </c>
      <c r="S9" s="91">
        <v>0</v>
      </c>
      <c r="T9" s="91">
        <v>0</v>
      </c>
      <c r="U9" s="91">
        <v>0</v>
      </c>
      <c r="V9" s="91">
        <v>0</v>
      </c>
      <c r="W9" s="91">
        <v>0</v>
      </c>
      <c r="X9" s="91">
        <v>1511</v>
      </c>
      <c r="Y9" s="91" t="s">
        <v>38</v>
      </c>
      <c r="Z9" s="91" t="s">
        <v>38</v>
      </c>
    </row>
    <row r="10" spans="1:26" s="18" customFormat="1" ht="16" customHeight="1" x14ac:dyDescent="0.2">
      <c r="A10" s="16"/>
      <c r="B10" s="85" t="s">
        <v>54</v>
      </c>
      <c r="C10" s="89">
        <v>0</v>
      </c>
      <c r="D10" s="90">
        <v>0</v>
      </c>
      <c r="E10" s="90">
        <v>0</v>
      </c>
      <c r="F10" s="89">
        <v>0</v>
      </c>
      <c r="G10" s="89">
        <v>0</v>
      </c>
      <c r="H10" s="89">
        <v>0</v>
      </c>
      <c r="I10" s="89">
        <v>0</v>
      </c>
      <c r="J10" s="89">
        <v>0</v>
      </c>
      <c r="K10" s="89">
        <v>0</v>
      </c>
      <c r="L10" s="89">
        <v>58</v>
      </c>
      <c r="M10" s="89">
        <v>128</v>
      </c>
      <c r="N10" s="89">
        <v>163</v>
      </c>
      <c r="O10" s="89">
        <v>849</v>
      </c>
      <c r="P10" s="89">
        <v>2933</v>
      </c>
      <c r="Q10" s="89">
        <v>3360</v>
      </c>
      <c r="R10" s="89">
        <v>5643</v>
      </c>
      <c r="S10" s="89">
        <v>5635</v>
      </c>
      <c r="T10" s="89">
        <v>6855</v>
      </c>
      <c r="U10" s="89">
        <v>7146</v>
      </c>
      <c r="V10" s="89">
        <v>6432</v>
      </c>
      <c r="W10" s="89">
        <v>7484</v>
      </c>
      <c r="X10" s="89">
        <v>7204</v>
      </c>
      <c r="Y10" s="89">
        <v>6148</v>
      </c>
      <c r="Z10" s="89">
        <v>7175</v>
      </c>
    </row>
    <row r="11" spans="1:26" s="18" customFormat="1" ht="16" customHeight="1" x14ac:dyDescent="0.2">
      <c r="A11" s="17"/>
      <c r="B11" s="86" t="s">
        <v>55</v>
      </c>
      <c r="C11" s="91">
        <v>0</v>
      </c>
      <c r="D11" s="92">
        <v>0</v>
      </c>
      <c r="E11" s="92">
        <v>0</v>
      </c>
      <c r="F11" s="91">
        <v>0</v>
      </c>
      <c r="G11" s="91">
        <v>0</v>
      </c>
      <c r="H11" s="91">
        <v>0</v>
      </c>
      <c r="I11" s="91">
        <v>0</v>
      </c>
      <c r="J11" s="91">
        <v>0</v>
      </c>
      <c r="K11" s="91">
        <v>1</v>
      </c>
      <c r="L11" s="91">
        <v>140</v>
      </c>
      <c r="M11" s="91">
        <v>3910</v>
      </c>
      <c r="N11" s="91">
        <v>0</v>
      </c>
      <c r="O11" s="91">
        <v>307</v>
      </c>
      <c r="P11" s="91">
        <v>307</v>
      </c>
      <c r="Q11" s="91">
        <v>307</v>
      </c>
      <c r="R11" s="91">
        <v>0</v>
      </c>
      <c r="S11" s="91">
        <v>0</v>
      </c>
      <c r="T11" s="91">
        <v>0</v>
      </c>
      <c r="U11" s="91">
        <v>0</v>
      </c>
      <c r="V11" s="91">
        <v>0</v>
      </c>
      <c r="W11" s="91">
        <v>0</v>
      </c>
      <c r="X11" s="91">
        <v>0</v>
      </c>
      <c r="Y11" s="91">
        <v>0</v>
      </c>
      <c r="Z11" s="91">
        <v>0</v>
      </c>
    </row>
    <row r="12" spans="1:26" s="18" customFormat="1" ht="16" customHeight="1" x14ac:dyDescent="0.2">
      <c r="A12" s="16"/>
      <c r="B12" s="85" t="s">
        <v>56</v>
      </c>
      <c r="C12" s="89">
        <f t="shared" ref="C12:D12" si="0">SUM(C4:C11)</f>
        <v>32</v>
      </c>
      <c r="D12" s="90">
        <f t="shared" si="0"/>
        <v>61</v>
      </c>
      <c r="E12" s="90">
        <f>SUM(E4:E11)</f>
        <v>7</v>
      </c>
      <c r="F12" s="89">
        <f t="shared" ref="F12:K12" si="1">SUM(F4:F11)</f>
        <v>222</v>
      </c>
      <c r="G12" s="89">
        <f t="shared" si="1"/>
        <v>657</v>
      </c>
      <c r="H12" s="89">
        <f t="shared" si="1"/>
        <v>922</v>
      </c>
      <c r="I12" s="89">
        <f t="shared" si="1"/>
        <v>1219</v>
      </c>
      <c r="J12" s="89">
        <f t="shared" si="1"/>
        <v>1149</v>
      </c>
      <c r="K12" s="89">
        <f t="shared" si="1"/>
        <v>1512</v>
      </c>
      <c r="L12" s="89">
        <f t="shared" ref="L12" si="2">SUM(L4:L11)</f>
        <v>6223</v>
      </c>
      <c r="M12" s="89">
        <f t="shared" ref="M12" si="3">SUM(M4:M11)</f>
        <v>15074</v>
      </c>
      <c r="N12" s="89">
        <f t="shared" ref="N12" si="4">SUM(N4:N11)</f>
        <v>10653</v>
      </c>
      <c r="O12" s="89">
        <f t="shared" ref="O12" si="5">SUM(O4:O11)</f>
        <v>10419</v>
      </c>
      <c r="P12" s="89">
        <f t="shared" ref="P12:Q12" si="6">SUM(P4:P11)</f>
        <v>61046</v>
      </c>
      <c r="Q12" s="89">
        <f t="shared" si="6"/>
        <v>545579</v>
      </c>
      <c r="R12" s="89">
        <f t="shared" ref="R12:S12" si="7">SUM(R4:R11)</f>
        <v>346813</v>
      </c>
      <c r="S12" s="89">
        <f t="shared" si="7"/>
        <v>298340</v>
      </c>
      <c r="T12" s="89">
        <f t="shared" ref="T12:Z12" si="8">SUM(T4:T11)</f>
        <v>265020</v>
      </c>
      <c r="U12" s="89">
        <f t="shared" si="8"/>
        <v>240020</v>
      </c>
      <c r="V12" s="89">
        <f t="shared" si="8"/>
        <v>209613</v>
      </c>
      <c r="W12" s="89">
        <f t="shared" si="8"/>
        <v>193740</v>
      </c>
      <c r="X12" s="89">
        <f t="shared" si="8"/>
        <v>151860</v>
      </c>
      <c r="Y12" s="89">
        <f t="shared" ref="Y12" si="9">SUM(Y4:Y11)</f>
        <v>144454</v>
      </c>
      <c r="Z12" s="89">
        <f t="shared" si="8"/>
        <v>113077</v>
      </c>
    </row>
    <row r="13" spans="1:26" s="18" customFormat="1" ht="16" customHeight="1" x14ac:dyDescent="0.2">
      <c r="A13" s="17"/>
      <c r="B13" s="86"/>
      <c r="C13" s="91"/>
      <c r="D13" s="92"/>
      <c r="E13" s="92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</row>
    <row r="14" spans="1:26" s="18" customFormat="1" ht="16" customHeight="1" x14ac:dyDescent="0.2">
      <c r="A14" s="16"/>
      <c r="B14" s="85" t="s">
        <v>53</v>
      </c>
      <c r="C14" s="89">
        <v>0</v>
      </c>
      <c r="D14" s="90">
        <v>0</v>
      </c>
      <c r="E14" s="90">
        <v>0</v>
      </c>
      <c r="F14" s="89">
        <v>0</v>
      </c>
      <c r="G14" s="89">
        <v>0</v>
      </c>
      <c r="H14" s="89">
        <v>0</v>
      </c>
      <c r="I14" s="89">
        <v>0</v>
      </c>
      <c r="J14" s="89">
        <v>0</v>
      </c>
      <c r="K14" s="89">
        <v>0</v>
      </c>
      <c r="L14" s="89">
        <v>0</v>
      </c>
      <c r="M14" s="89" t="s">
        <v>38</v>
      </c>
      <c r="N14" s="89" t="s">
        <v>38</v>
      </c>
      <c r="O14" s="89" t="s">
        <v>38</v>
      </c>
      <c r="P14" s="89" t="s">
        <v>38</v>
      </c>
      <c r="Q14" s="89" t="s">
        <v>38</v>
      </c>
      <c r="R14" s="89" t="s">
        <v>38</v>
      </c>
      <c r="S14" s="89" t="s">
        <v>38</v>
      </c>
      <c r="T14" s="89" t="s">
        <v>38</v>
      </c>
      <c r="U14" s="89" t="s">
        <v>38</v>
      </c>
      <c r="V14" s="89" t="s">
        <v>38</v>
      </c>
      <c r="W14" s="89" t="s">
        <v>38</v>
      </c>
      <c r="X14" s="89" t="s">
        <v>38</v>
      </c>
      <c r="Y14" s="89">
        <v>5822</v>
      </c>
      <c r="Z14" s="89">
        <v>10911</v>
      </c>
    </row>
    <row r="15" spans="1:26" s="18" customFormat="1" ht="16" customHeight="1" x14ac:dyDescent="0.2">
      <c r="A15" s="17"/>
      <c r="B15" s="86" t="s">
        <v>57</v>
      </c>
      <c r="C15" s="91">
        <v>0</v>
      </c>
      <c r="D15" s="92">
        <v>0</v>
      </c>
      <c r="E15" s="92">
        <v>0</v>
      </c>
      <c r="F15" s="91">
        <v>0</v>
      </c>
      <c r="G15" s="91">
        <v>0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300</v>
      </c>
      <c r="N15" s="91">
        <v>1150</v>
      </c>
      <c r="O15" s="91">
        <v>1150</v>
      </c>
      <c r="P15" s="91">
        <v>1150</v>
      </c>
      <c r="Q15" s="91">
        <v>1829</v>
      </c>
      <c r="R15" s="91">
        <v>2816</v>
      </c>
      <c r="S15" s="91">
        <v>2375</v>
      </c>
      <c r="T15" s="91">
        <v>11387</v>
      </c>
      <c r="U15" s="91">
        <v>9519</v>
      </c>
      <c r="V15" s="91">
        <v>8959</v>
      </c>
      <c r="W15" s="91">
        <v>9642</v>
      </c>
      <c r="X15" s="91">
        <v>9393</v>
      </c>
      <c r="Y15" s="91">
        <v>9275</v>
      </c>
      <c r="Z15" s="91">
        <v>7885</v>
      </c>
    </row>
    <row r="16" spans="1:26" s="18" customFormat="1" ht="16" customHeight="1" x14ac:dyDescent="0.2">
      <c r="A16" s="16"/>
      <c r="B16" s="85" t="s">
        <v>58</v>
      </c>
      <c r="C16" s="89">
        <v>0</v>
      </c>
      <c r="D16" s="90">
        <v>0</v>
      </c>
      <c r="E16" s="90">
        <v>0</v>
      </c>
      <c r="F16" s="89">
        <v>0</v>
      </c>
      <c r="G16" s="89">
        <v>0</v>
      </c>
      <c r="H16" s="89">
        <v>0</v>
      </c>
      <c r="I16" s="89">
        <v>0</v>
      </c>
      <c r="J16" s="89">
        <v>0</v>
      </c>
      <c r="K16" s="89">
        <v>0</v>
      </c>
      <c r="L16" s="89">
        <v>0</v>
      </c>
      <c r="M16" s="89">
        <v>0</v>
      </c>
      <c r="N16" s="89">
        <v>0</v>
      </c>
      <c r="O16" s="89">
        <v>0</v>
      </c>
      <c r="P16" s="89">
        <v>2184</v>
      </c>
      <c r="Q16" s="89">
        <v>17075</v>
      </c>
      <c r="R16" s="89">
        <v>20241</v>
      </c>
      <c r="S16" s="89">
        <v>29488</v>
      </c>
      <c r="T16" s="89">
        <v>30377</v>
      </c>
      <c r="U16" s="89">
        <v>40914</v>
      </c>
      <c r="V16" s="89">
        <v>35302</v>
      </c>
      <c r="W16" s="89">
        <v>35440</v>
      </c>
      <c r="X16" s="89">
        <v>35337</v>
      </c>
      <c r="Y16" s="89">
        <v>35395</v>
      </c>
      <c r="Z16" s="89">
        <v>191</v>
      </c>
    </row>
    <row r="17" spans="1:26" s="18" customFormat="1" ht="16" customHeight="1" x14ac:dyDescent="0.2">
      <c r="A17" s="17"/>
      <c r="B17" s="86" t="s">
        <v>48</v>
      </c>
      <c r="C17" s="91"/>
      <c r="D17" s="92"/>
      <c r="E17" s="92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>
        <v>137</v>
      </c>
      <c r="U17" s="91">
        <v>1387</v>
      </c>
      <c r="V17" s="91">
        <v>4233</v>
      </c>
      <c r="W17" s="91">
        <v>3625</v>
      </c>
      <c r="X17" s="91">
        <v>5692</v>
      </c>
      <c r="Y17" s="91">
        <v>53</v>
      </c>
      <c r="Z17" s="91">
        <v>188</v>
      </c>
    </row>
    <row r="18" spans="1:26" s="18" customFormat="1" ht="16" customHeight="1" x14ac:dyDescent="0.2">
      <c r="A18" s="16"/>
      <c r="B18" s="85" t="s">
        <v>59</v>
      </c>
      <c r="C18" s="89">
        <v>0</v>
      </c>
      <c r="D18" s="90">
        <v>0</v>
      </c>
      <c r="E18" s="90">
        <v>0</v>
      </c>
      <c r="F18" s="89">
        <v>0</v>
      </c>
      <c r="G18" s="89">
        <v>0</v>
      </c>
      <c r="H18" s="89">
        <v>0</v>
      </c>
      <c r="I18" s="89">
        <v>0</v>
      </c>
      <c r="J18" s="89">
        <v>0</v>
      </c>
      <c r="K18" s="89">
        <v>0</v>
      </c>
      <c r="L18" s="89">
        <v>0</v>
      </c>
      <c r="M18" s="89">
        <v>0</v>
      </c>
      <c r="N18" s="89">
        <v>0</v>
      </c>
      <c r="O18" s="89">
        <v>0</v>
      </c>
      <c r="P18" s="89">
        <v>0</v>
      </c>
      <c r="Q18" s="89">
        <v>0</v>
      </c>
      <c r="R18" s="89">
        <v>87459</v>
      </c>
      <c r="S18" s="89">
        <v>72005</v>
      </c>
      <c r="T18" s="89">
        <v>80608</v>
      </c>
      <c r="U18" s="89">
        <v>83171</v>
      </c>
      <c r="V18" s="89">
        <v>80300</v>
      </c>
      <c r="W18" s="89">
        <v>80016</v>
      </c>
      <c r="X18" s="89">
        <v>79960</v>
      </c>
      <c r="Y18" s="89">
        <v>79997</v>
      </c>
      <c r="Z18" s="89">
        <v>32162</v>
      </c>
    </row>
    <row r="19" spans="1:26" s="18" customFormat="1" ht="16" customHeight="1" x14ac:dyDescent="0.2">
      <c r="A19" s="17"/>
      <c r="B19" s="86" t="s">
        <v>60</v>
      </c>
      <c r="C19" s="91">
        <v>0</v>
      </c>
      <c r="D19" s="92">
        <v>0</v>
      </c>
      <c r="E19" s="92">
        <v>0</v>
      </c>
      <c r="F19" s="91">
        <v>0</v>
      </c>
      <c r="G19" s="91">
        <v>0</v>
      </c>
      <c r="H19" s="91">
        <v>0</v>
      </c>
      <c r="I19" s="91">
        <v>0</v>
      </c>
      <c r="J19" s="91">
        <v>0</v>
      </c>
      <c r="K19" s="91">
        <v>0</v>
      </c>
      <c r="L19" s="91">
        <v>0</v>
      </c>
      <c r="M19" s="91">
        <v>0</v>
      </c>
      <c r="N19" s="91">
        <v>0</v>
      </c>
      <c r="O19" s="91">
        <v>0</v>
      </c>
      <c r="P19" s="91">
        <v>0</v>
      </c>
      <c r="Q19" s="91">
        <v>0</v>
      </c>
      <c r="R19" s="91">
        <v>23128</v>
      </c>
      <c r="S19" s="91">
        <v>46227</v>
      </c>
      <c r="T19" s="91">
        <v>45824</v>
      </c>
      <c r="U19" s="91">
        <v>47312</v>
      </c>
      <c r="V19" s="91">
        <v>46943</v>
      </c>
      <c r="W19" s="91">
        <v>45690</v>
      </c>
      <c r="X19" s="91">
        <v>44628</v>
      </c>
      <c r="Y19" s="91">
        <v>45270</v>
      </c>
      <c r="Z19" s="91">
        <v>44461</v>
      </c>
    </row>
    <row r="20" spans="1:26" s="18" customFormat="1" ht="16" customHeight="1" x14ac:dyDescent="0.2">
      <c r="A20" s="16"/>
      <c r="B20" s="85" t="s">
        <v>61</v>
      </c>
      <c r="C20" s="89">
        <v>72</v>
      </c>
      <c r="D20" s="90">
        <v>70</v>
      </c>
      <c r="E20" s="90">
        <v>91</v>
      </c>
      <c r="F20" s="89">
        <v>99</v>
      </c>
      <c r="G20" s="89">
        <v>97</v>
      </c>
      <c r="H20" s="89">
        <v>108</v>
      </c>
      <c r="I20" s="89">
        <v>143</v>
      </c>
      <c r="J20" s="89">
        <v>217</v>
      </c>
      <c r="K20" s="89">
        <v>1095</v>
      </c>
      <c r="L20" s="89">
        <v>1648</v>
      </c>
      <c r="M20" s="89">
        <v>5679</v>
      </c>
      <c r="N20" s="89">
        <v>5624</v>
      </c>
      <c r="O20" s="89">
        <v>9519</v>
      </c>
      <c r="P20" s="89">
        <v>15297</v>
      </c>
      <c r="Q20" s="89">
        <v>21375</v>
      </c>
      <c r="R20" s="89">
        <v>23338</v>
      </c>
      <c r="S20" s="89">
        <v>22365</v>
      </c>
      <c r="T20" s="89">
        <v>20624</v>
      </c>
      <c r="U20" s="89">
        <v>18802</v>
      </c>
      <c r="V20" s="89">
        <v>16527</v>
      </c>
      <c r="W20" s="89">
        <v>14536</v>
      </c>
      <c r="X20" s="89">
        <v>12727</v>
      </c>
      <c r="Y20" s="89">
        <v>11297</v>
      </c>
      <c r="Z20" s="89">
        <v>9813</v>
      </c>
    </row>
    <row r="21" spans="1:26" s="18" customFormat="1" ht="16" customHeight="1" x14ac:dyDescent="0.2">
      <c r="A21" s="17"/>
      <c r="B21" s="86" t="s">
        <v>62</v>
      </c>
      <c r="C21" s="91">
        <v>0</v>
      </c>
      <c r="D21" s="92">
        <v>0</v>
      </c>
      <c r="E21" s="92">
        <v>0</v>
      </c>
      <c r="F21" s="91">
        <v>89</v>
      </c>
      <c r="G21" s="91">
        <v>88</v>
      </c>
      <c r="H21" s="91">
        <v>88</v>
      </c>
      <c r="I21" s="91">
        <v>87</v>
      </c>
      <c r="J21" s="91">
        <v>208</v>
      </c>
      <c r="K21" s="91">
        <v>454</v>
      </c>
      <c r="L21" s="91">
        <v>788</v>
      </c>
      <c r="M21" s="91">
        <v>1689</v>
      </c>
      <c r="N21" s="91">
        <v>2587</v>
      </c>
      <c r="O21" s="91">
        <v>3461</v>
      </c>
      <c r="P21" s="91">
        <v>80922</v>
      </c>
      <c r="Q21" s="91">
        <v>89475</v>
      </c>
      <c r="R21" s="91">
        <v>142787</v>
      </c>
      <c r="S21" s="91">
        <v>150379</v>
      </c>
      <c r="T21" s="91">
        <v>162069</v>
      </c>
      <c r="U21" s="91">
        <v>167491</v>
      </c>
      <c r="V21" s="91">
        <v>181904</v>
      </c>
      <c r="W21" s="91">
        <v>179672</v>
      </c>
      <c r="X21" s="91">
        <v>177846</v>
      </c>
      <c r="Y21" s="91">
        <v>177469</v>
      </c>
      <c r="Z21" s="91">
        <v>90944</v>
      </c>
    </row>
    <row r="22" spans="1:26" s="18" customFormat="1" ht="16" customHeight="1" x14ac:dyDescent="0.2">
      <c r="A22" s="16"/>
      <c r="B22" s="85" t="s">
        <v>63</v>
      </c>
      <c r="C22" s="89">
        <f>SUM(C14:C21)</f>
        <v>72</v>
      </c>
      <c r="D22" s="89">
        <f t="shared" ref="D22:N22" si="10">SUM(D14:D21)</f>
        <v>70</v>
      </c>
      <c r="E22" s="89">
        <f t="shared" si="10"/>
        <v>91</v>
      </c>
      <c r="F22" s="89">
        <f t="shared" si="10"/>
        <v>188</v>
      </c>
      <c r="G22" s="89">
        <f t="shared" si="10"/>
        <v>185</v>
      </c>
      <c r="H22" s="89">
        <f t="shared" si="10"/>
        <v>196</v>
      </c>
      <c r="I22" s="89">
        <f t="shared" si="10"/>
        <v>230</v>
      </c>
      <c r="J22" s="89">
        <f t="shared" si="10"/>
        <v>425</v>
      </c>
      <c r="K22" s="89">
        <f t="shared" si="10"/>
        <v>1549</v>
      </c>
      <c r="L22" s="89">
        <f t="shared" si="10"/>
        <v>2436</v>
      </c>
      <c r="M22" s="89">
        <f t="shared" si="10"/>
        <v>7668</v>
      </c>
      <c r="N22" s="89">
        <f t="shared" si="10"/>
        <v>9361</v>
      </c>
      <c r="O22" s="89">
        <f t="shared" ref="O22" si="11">SUM(O14:O21)</f>
        <v>14130</v>
      </c>
      <c r="P22" s="89">
        <f t="shared" ref="P22" si="12">SUM(P14:P21)</f>
        <v>99553</v>
      </c>
      <c r="Q22" s="89">
        <f t="shared" ref="Q22" si="13">SUM(Q14:Q21)</f>
        <v>129754</v>
      </c>
      <c r="R22" s="89">
        <f t="shared" ref="R22" si="14">SUM(R14:R21)</f>
        <v>299769</v>
      </c>
      <c r="S22" s="89">
        <f t="shared" ref="S22" si="15">SUM(S14:S21)</f>
        <v>322839</v>
      </c>
      <c r="T22" s="89">
        <f t="shared" ref="T22" si="16">SUM(T14:T21)</f>
        <v>351026</v>
      </c>
      <c r="U22" s="89">
        <f t="shared" ref="U22" si="17">SUM(U14:U21)</f>
        <v>368596</v>
      </c>
      <c r="V22" s="89">
        <f t="shared" ref="V22" si="18">SUM(V14:V21)</f>
        <v>374168</v>
      </c>
      <c r="W22" s="89">
        <f t="shared" ref="W22" si="19">SUM(W14:W21)</f>
        <v>368621</v>
      </c>
      <c r="X22" s="89">
        <f t="shared" ref="X22" si="20">SUM(X14:X21)</f>
        <v>365583</v>
      </c>
      <c r="Y22" s="89">
        <f t="shared" ref="Y22:Z22" si="21">SUM(Y14:Y21)</f>
        <v>364578</v>
      </c>
      <c r="Z22" s="89">
        <f t="shared" si="21"/>
        <v>196555</v>
      </c>
    </row>
    <row r="23" spans="1:26" s="18" customFormat="1" ht="16" customHeight="1" x14ac:dyDescent="0.2">
      <c r="A23" s="17"/>
      <c r="B23" s="86"/>
      <c r="C23" s="91"/>
      <c r="D23" s="92"/>
      <c r="E23" s="92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</row>
    <row r="24" spans="1:26" s="18" customFormat="1" ht="16" customHeight="1" x14ac:dyDescent="0.2">
      <c r="A24" s="16"/>
      <c r="B24" s="85" t="s">
        <v>64</v>
      </c>
      <c r="C24" s="89">
        <f t="shared" ref="C24:Z24" si="22">C22+C12</f>
        <v>104</v>
      </c>
      <c r="D24" s="90">
        <f t="shared" si="22"/>
        <v>131</v>
      </c>
      <c r="E24" s="90">
        <f t="shared" si="22"/>
        <v>98</v>
      </c>
      <c r="F24" s="89">
        <f t="shared" si="22"/>
        <v>410</v>
      </c>
      <c r="G24" s="89">
        <f t="shared" si="22"/>
        <v>842</v>
      </c>
      <c r="H24" s="89">
        <f t="shared" si="22"/>
        <v>1118</v>
      </c>
      <c r="I24" s="89">
        <f t="shared" si="22"/>
        <v>1449</v>
      </c>
      <c r="J24" s="89">
        <f t="shared" si="22"/>
        <v>1574</v>
      </c>
      <c r="K24" s="89">
        <f t="shared" si="22"/>
        <v>3061</v>
      </c>
      <c r="L24" s="89">
        <f t="shared" si="22"/>
        <v>8659</v>
      </c>
      <c r="M24" s="89">
        <f t="shared" si="22"/>
        <v>22742</v>
      </c>
      <c r="N24" s="89">
        <f t="shared" si="22"/>
        <v>20014</v>
      </c>
      <c r="O24" s="89">
        <f t="shared" si="22"/>
        <v>24549</v>
      </c>
      <c r="P24" s="89">
        <f t="shared" si="22"/>
        <v>160599</v>
      </c>
      <c r="Q24" s="89">
        <f t="shared" si="22"/>
        <v>675333</v>
      </c>
      <c r="R24" s="89">
        <f t="shared" si="22"/>
        <v>646582</v>
      </c>
      <c r="S24" s="89">
        <f t="shared" si="22"/>
        <v>621179</v>
      </c>
      <c r="T24" s="89">
        <f t="shared" si="22"/>
        <v>616046</v>
      </c>
      <c r="U24" s="89">
        <f t="shared" ref="U24:Y24" si="23">U22+U12</f>
        <v>608616</v>
      </c>
      <c r="V24" s="89">
        <f t="shared" si="23"/>
        <v>583781</v>
      </c>
      <c r="W24" s="89">
        <f t="shared" si="23"/>
        <v>562361</v>
      </c>
      <c r="X24" s="89">
        <f t="shared" si="23"/>
        <v>517443</v>
      </c>
      <c r="Y24" s="89">
        <f t="shared" si="23"/>
        <v>509032</v>
      </c>
      <c r="Z24" s="89">
        <f t="shared" si="22"/>
        <v>309632</v>
      </c>
    </row>
    <row r="25" spans="1:26" s="18" customFormat="1" ht="16" customHeight="1" x14ac:dyDescent="0.2">
      <c r="A25" s="17"/>
      <c r="B25" s="86"/>
      <c r="C25" s="91"/>
      <c r="D25" s="92"/>
      <c r="E25" s="92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</row>
    <row r="26" spans="1:26" s="30" customFormat="1" ht="16" customHeight="1" x14ac:dyDescent="0.2">
      <c r="A26" s="13"/>
      <c r="B26" s="13" t="s">
        <v>21</v>
      </c>
      <c r="C26" s="14" t="s">
        <v>22</v>
      </c>
      <c r="D26" s="14" t="s">
        <v>23</v>
      </c>
      <c r="E26" s="14" t="s">
        <v>24</v>
      </c>
      <c r="F26" s="15">
        <v>2018</v>
      </c>
      <c r="G26" s="14" t="s">
        <v>26</v>
      </c>
      <c r="H26" s="14" t="s">
        <v>27</v>
      </c>
      <c r="I26" s="14" t="s">
        <v>28</v>
      </c>
      <c r="J26" s="15">
        <v>2019</v>
      </c>
      <c r="K26" s="14" t="s">
        <v>30</v>
      </c>
      <c r="L26" s="14" t="s">
        <v>31</v>
      </c>
      <c r="M26" s="14" t="s">
        <v>32</v>
      </c>
      <c r="N26" s="15">
        <v>2020</v>
      </c>
      <c r="O26" s="14" t="s">
        <v>34</v>
      </c>
      <c r="P26" s="14" t="s">
        <v>35</v>
      </c>
      <c r="Q26" s="14" t="s">
        <v>36</v>
      </c>
      <c r="R26" s="15">
        <v>2021</v>
      </c>
      <c r="S26" s="15" t="s">
        <v>41</v>
      </c>
      <c r="T26" s="15" t="s">
        <v>45</v>
      </c>
      <c r="U26" s="15" t="s">
        <v>47</v>
      </c>
      <c r="V26" s="15">
        <v>2022</v>
      </c>
      <c r="W26" s="15" t="s">
        <v>137</v>
      </c>
      <c r="X26" s="15" t="s">
        <v>140</v>
      </c>
      <c r="Y26" s="15" t="s">
        <v>145</v>
      </c>
      <c r="Z26" s="15">
        <v>2023</v>
      </c>
    </row>
    <row r="27" spans="1:26" s="18" customFormat="1" ht="16" customHeight="1" x14ac:dyDescent="0.2">
      <c r="A27" s="16"/>
      <c r="B27" s="85" t="s">
        <v>65</v>
      </c>
      <c r="C27" s="89">
        <v>18</v>
      </c>
      <c r="D27" s="90">
        <v>19</v>
      </c>
      <c r="E27" s="90">
        <v>32</v>
      </c>
      <c r="F27" s="89">
        <v>22</v>
      </c>
      <c r="G27" s="89">
        <v>12</v>
      </c>
      <c r="H27" s="89">
        <v>4</v>
      </c>
      <c r="I27" s="89">
        <v>4</v>
      </c>
      <c r="J27" s="89">
        <v>9</v>
      </c>
      <c r="K27" s="89">
        <v>12</v>
      </c>
      <c r="L27" s="89">
        <v>7</v>
      </c>
      <c r="M27" s="89">
        <v>13</v>
      </c>
      <c r="N27" s="89">
        <v>43</v>
      </c>
      <c r="O27" s="89">
        <v>671</v>
      </c>
      <c r="P27" s="89">
        <v>2445</v>
      </c>
      <c r="Q27" s="89">
        <v>5974</v>
      </c>
      <c r="R27" s="89">
        <v>6041</v>
      </c>
      <c r="S27" s="89">
        <v>7667</v>
      </c>
      <c r="T27" s="89">
        <v>7543</v>
      </c>
      <c r="U27" s="89">
        <v>6595</v>
      </c>
      <c r="V27" s="89">
        <v>4548</v>
      </c>
      <c r="W27" s="89">
        <v>4449</v>
      </c>
      <c r="X27" s="89">
        <v>3324</v>
      </c>
      <c r="Y27" s="89">
        <v>2340</v>
      </c>
      <c r="Z27" s="89">
        <v>1933</v>
      </c>
    </row>
    <row r="28" spans="1:26" s="18" customFormat="1" ht="16" customHeight="1" x14ac:dyDescent="0.2">
      <c r="A28" s="17"/>
      <c r="B28" s="86" t="s">
        <v>66</v>
      </c>
      <c r="C28" s="91">
        <v>13</v>
      </c>
      <c r="D28" s="92">
        <v>28</v>
      </c>
      <c r="E28" s="92">
        <v>38</v>
      </c>
      <c r="F28" s="91">
        <v>81</v>
      </c>
      <c r="G28" s="91">
        <v>39</v>
      </c>
      <c r="H28" s="91">
        <v>95</v>
      </c>
      <c r="I28" s="91">
        <v>252</v>
      </c>
      <c r="J28" s="91">
        <v>132</v>
      </c>
      <c r="K28" s="91">
        <v>507</v>
      </c>
      <c r="L28" s="91">
        <v>1340</v>
      </c>
      <c r="M28" s="91">
        <v>2125</v>
      </c>
      <c r="N28" s="91">
        <v>2071</v>
      </c>
      <c r="O28" s="91">
        <v>1516</v>
      </c>
      <c r="P28" s="91">
        <v>1935</v>
      </c>
      <c r="Q28" s="91">
        <v>2648</v>
      </c>
      <c r="R28" s="91">
        <v>1450</v>
      </c>
      <c r="S28" s="91">
        <v>1769</v>
      </c>
      <c r="T28" s="157">
        <v>1379</v>
      </c>
      <c r="U28" s="91">
        <v>1167</v>
      </c>
      <c r="V28" s="91">
        <v>1231</v>
      </c>
      <c r="W28" s="91">
        <v>1508</v>
      </c>
      <c r="X28" s="91">
        <v>2881</v>
      </c>
      <c r="Y28" s="91">
        <v>4892</v>
      </c>
      <c r="Z28" s="91">
        <v>843</v>
      </c>
    </row>
    <row r="29" spans="1:26" s="18" customFormat="1" ht="16" customHeight="1" x14ac:dyDescent="0.2">
      <c r="A29" s="16"/>
      <c r="B29" s="85" t="s">
        <v>67</v>
      </c>
      <c r="C29" s="89">
        <v>0</v>
      </c>
      <c r="D29" s="90">
        <v>26</v>
      </c>
      <c r="E29" s="90">
        <v>23</v>
      </c>
      <c r="F29" s="89">
        <v>237</v>
      </c>
      <c r="G29" s="89">
        <v>623</v>
      </c>
      <c r="H29" s="89">
        <v>623</v>
      </c>
      <c r="I29" s="89">
        <v>573</v>
      </c>
      <c r="J29" s="89">
        <v>573</v>
      </c>
      <c r="K29" s="89">
        <v>98</v>
      </c>
      <c r="L29" s="89">
        <v>1078</v>
      </c>
      <c r="M29" s="89">
        <v>1078</v>
      </c>
      <c r="N29" s="89">
        <v>1948</v>
      </c>
      <c r="O29" s="89">
        <v>1902</v>
      </c>
      <c r="P29" s="89">
        <v>4369</v>
      </c>
      <c r="Q29" s="89">
        <v>4896</v>
      </c>
      <c r="R29" s="89">
        <v>4269</v>
      </c>
      <c r="S29" s="89">
        <v>3271</v>
      </c>
      <c r="T29" s="89">
        <v>3238</v>
      </c>
      <c r="U29" s="89">
        <v>3101</v>
      </c>
      <c r="V29" s="89">
        <v>2796</v>
      </c>
      <c r="W29" s="89">
        <v>2896</v>
      </c>
      <c r="X29" s="89">
        <v>2962</v>
      </c>
      <c r="Y29" s="89">
        <v>3411</v>
      </c>
      <c r="Z29" s="89">
        <v>3422</v>
      </c>
    </row>
    <row r="30" spans="1:26" s="18" customFormat="1" ht="16" customHeight="1" x14ac:dyDescent="0.2">
      <c r="A30" s="17"/>
      <c r="B30" s="86" t="s">
        <v>68</v>
      </c>
      <c r="C30" s="91">
        <v>0</v>
      </c>
      <c r="D30" s="92">
        <v>0</v>
      </c>
      <c r="E30" s="92">
        <v>0</v>
      </c>
      <c r="F30" s="91">
        <v>0</v>
      </c>
      <c r="G30" s="91">
        <v>0</v>
      </c>
      <c r="H30" s="91">
        <v>0</v>
      </c>
      <c r="I30" s="91">
        <v>0</v>
      </c>
      <c r="J30" s="91">
        <v>0</v>
      </c>
      <c r="K30" s="91">
        <v>184</v>
      </c>
      <c r="L30" s="91">
        <v>212</v>
      </c>
      <c r="M30" s="91">
        <v>1201</v>
      </c>
      <c r="N30" s="91">
        <v>1010</v>
      </c>
      <c r="O30" s="91">
        <v>1825</v>
      </c>
      <c r="P30" s="91">
        <v>2749</v>
      </c>
      <c r="Q30" s="91">
        <v>3332</v>
      </c>
      <c r="R30" s="91">
        <v>3662</v>
      </c>
      <c r="S30" s="91">
        <v>3890</v>
      </c>
      <c r="T30" s="157">
        <v>3984</v>
      </c>
      <c r="U30" s="91">
        <v>4061</v>
      </c>
      <c r="V30" s="91">
        <v>3489</v>
      </c>
      <c r="W30" s="91">
        <v>2955</v>
      </c>
      <c r="X30" s="91">
        <v>2177</v>
      </c>
      <c r="Y30" s="91">
        <v>1147</v>
      </c>
      <c r="Z30" s="91">
        <v>547</v>
      </c>
    </row>
    <row r="31" spans="1:26" s="18" customFormat="1" ht="16" customHeight="1" x14ac:dyDescent="0.2">
      <c r="A31" s="16"/>
      <c r="B31" s="85" t="s">
        <v>69</v>
      </c>
      <c r="C31" s="89">
        <v>0</v>
      </c>
      <c r="D31" s="90">
        <v>0</v>
      </c>
      <c r="E31" s="90">
        <v>0</v>
      </c>
      <c r="F31" s="89">
        <v>0</v>
      </c>
      <c r="G31" s="89">
        <v>0</v>
      </c>
      <c r="H31" s="89">
        <v>0</v>
      </c>
      <c r="I31" s="89">
        <v>0</v>
      </c>
      <c r="J31" s="89">
        <v>0</v>
      </c>
      <c r="K31" s="89">
        <v>0</v>
      </c>
      <c r="L31" s="89">
        <v>0</v>
      </c>
      <c r="M31" s="89">
        <v>0</v>
      </c>
      <c r="N31" s="89">
        <v>0</v>
      </c>
      <c r="O31" s="89">
        <v>0</v>
      </c>
      <c r="P31" s="89">
        <v>0</v>
      </c>
      <c r="Q31" s="89">
        <v>0</v>
      </c>
      <c r="R31" s="89">
        <v>57</v>
      </c>
      <c r="S31" s="89">
        <v>57</v>
      </c>
      <c r="T31" s="89">
        <v>0</v>
      </c>
      <c r="U31" s="89">
        <v>0</v>
      </c>
      <c r="V31" s="89">
        <v>711</v>
      </c>
      <c r="W31" s="89">
        <v>711</v>
      </c>
      <c r="X31" s="89">
        <v>2000</v>
      </c>
      <c r="Y31" s="89" t="s">
        <v>38</v>
      </c>
      <c r="Z31" s="89" t="s">
        <v>38</v>
      </c>
    </row>
    <row r="32" spans="1:26" s="18" customFormat="1" ht="16" customHeight="1" x14ac:dyDescent="0.2">
      <c r="A32" s="17"/>
      <c r="B32" s="86" t="s">
        <v>55</v>
      </c>
      <c r="C32" s="91">
        <v>0</v>
      </c>
      <c r="D32" s="92">
        <v>0</v>
      </c>
      <c r="E32" s="92">
        <v>0</v>
      </c>
      <c r="F32" s="91">
        <v>791</v>
      </c>
      <c r="G32" s="91">
        <v>0</v>
      </c>
      <c r="H32" s="91">
        <v>0</v>
      </c>
      <c r="I32" s="91">
        <v>0</v>
      </c>
      <c r="J32" s="91">
        <v>1145</v>
      </c>
      <c r="K32" s="91">
        <v>0</v>
      </c>
      <c r="L32" s="91">
        <v>0</v>
      </c>
      <c r="M32" s="91">
        <v>0</v>
      </c>
      <c r="N32" s="91">
        <v>0</v>
      </c>
      <c r="O32" s="91">
        <v>0</v>
      </c>
      <c r="P32" s="91">
        <v>0</v>
      </c>
      <c r="Q32" s="91">
        <v>0</v>
      </c>
      <c r="R32" s="91">
        <v>0</v>
      </c>
      <c r="S32" s="91">
        <v>0</v>
      </c>
      <c r="T32" s="91">
        <v>0</v>
      </c>
      <c r="U32" s="91">
        <v>0</v>
      </c>
      <c r="V32" s="91">
        <v>0</v>
      </c>
      <c r="W32" s="91">
        <v>0</v>
      </c>
      <c r="X32" s="91">
        <v>0</v>
      </c>
      <c r="Y32" s="91">
        <v>0</v>
      </c>
      <c r="Z32" s="91">
        <v>0</v>
      </c>
    </row>
    <row r="33" spans="1:26" s="18" customFormat="1" ht="16" customHeight="1" x14ac:dyDescent="0.2">
      <c r="A33" s="16"/>
      <c r="B33" s="85" t="s">
        <v>49</v>
      </c>
      <c r="C33" s="89">
        <v>0</v>
      </c>
      <c r="D33" s="89">
        <v>0</v>
      </c>
      <c r="E33" s="89">
        <v>0</v>
      </c>
      <c r="F33" s="89">
        <v>0</v>
      </c>
      <c r="G33" s="89">
        <v>0</v>
      </c>
      <c r="H33" s="89">
        <v>0</v>
      </c>
      <c r="I33" s="89">
        <v>0</v>
      </c>
      <c r="J33" s="89">
        <v>0</v>
      </c>
      <c r="K33" s="89">
        <v>0</v>
      </c>
      <c r="L33" s="89">
        <v>0</v>
      </c>
      <c r="M33" s="89">
        <v>0</v>
      </c>
      <c r="N33" s="89">
        <v>0</v>
      </c>
      <c r="O33" s="89">
        <v>0</v>
      </c>
      <c r="P33" s="89">
        <v>0</v>
      </c>
      <c r="Q33" s="89">
        <v>0</v>
      </c>
      <c r="R33" s="89">
        <v>0</v>
      </c>
      <c r="S33" s="89">
        <v>0</v>
      </c>
      <c r="T33" s="89">
        <v>4215</v>
      </c>
      <c r="U33" s="89">
        <v>13023</v>
      </c>
      <c r="V33" s="89">
        <v>22549</v>
      </c>
      <c r="W33" s="89">
        <v>34591</v>
      </c>
      <c r="X33" s="89">
        <v>0</v>
      </c>
      <c r="Y33" s="89">
        <v>2108</v>
      </c>
      <c r="Z33" s="89">
        <v>432</v>
      </c>
    </row>
    <row r="34" spans="1:26" s="18" customFormat="1" ht="16" customHeight="1" x14ac:dyDescent="0.2">
      <c r="A34" s="17"/>
      <c r="B34" s="86" t="s">
        <v>70</v>
      </c>
      <c r="C34" s="91">
        <v>302</v>
      </c>
      <c r="D34" s="92">
        <v>556</v>
      </c>
      <c r="E34" s="92">
        <v>703</v>
      </c>
      <c r="F34" s="91">
        <v>38</v>
      </c>
      <c r="G34" s="91">
        <v>959</v>
      </c>
      <c r="H34" s="91">
        <v>1062</v>
      </c>
      <c r="I34" s="91">
        <v>977</v>
      </c>
      <c r="J34" s="91">
        <v>60</v>
      </c>
      <c r="K34" s="91">
        <v>1205</v>
      </c>
      <c r="L34" s="91">
        <v>1157</v>
      </c>
      <c r="M34" s="91">
        <v>185</v>
      </c>
      <c r="N34" s="91">
        <v>337</v>
      </c>
      <c r="O34" s="91">
        <v>858</v>
      </c>
      <c r="P34" s="91">
        <v>23026</v>
      </c>
      <c r="Q34" s="91">
        <v>17815</v>
      </c>
      <c r="R34" s="91">
        <v>13435</v>
      </c>
      <c r="S34" s="91">
        <v>8042</v>
      </c>
      <c r="T34" s="157">
        <v>3324</v>
      </c>
      <c r="U34" s="91">
        <v>6599</v>
      </c>
      <c r="V34" s="91">
        <v>14234</v>
      </c>
      <c r="W34" s="91">
        <v>14164</v>
      </c>
      <c r="X34" s="91">
        <v>17518</v>
      </c>
      <c r="Y34" s="91">
        <v>17284</v>
      </c>
      <c r="Z34" s="91">
        <v>16207</v>
      </c>
    </row>
    <row r="35" spans="1:26" s="21" customFormat="1" ht="16" customHeight="1" x14ac:dyDescent="0.2">
      <c r="A35" s="22"/>
      <c r="B35" s="87" t="s">
        <v>71</v>
      </c>
      <c r="C35" s="93">
        <f t="shared" ref="C35:Z35" si="24">SUM(C27:C34)</f>
        <v>333</v>
      </c>
      <c r="D35" s="93">
        <f t="shared" si="24"/>
        <v>629</v>
      </c>
      <c r="E35" s="93">
        <f t="shared" si="24"/>
        <v>796</v>
      </c>
      <c r="F35" s="93">
        <f t="shared" si="24"/>
        <v>1169</v>
      </c>
      <c r="G35" s="93">
        <f t="shared" si="24"/>
        <v>1633</v>
      </c>
      <c r="H35" s="93">
        <f t="shared" si="24"/>
        <v>1784</v>
      </c>
      <c r="I35" s="93">
        <f t="shared" si="24"/>
        <v>1806</v>
      </c>
      <c r="J35" s="93">
        <f t="shared" si="24"/>
        <v>1919</v>
      </c>
      <c r="K35" s="93">
        <f t="shared" si="24"/>
        <v>2006</v>
      </c>
      <c r="L35" s="93">
        <f t="shared" si="24"/>
        <v>3794</v>
      </c>
      <c r="M35" s="93">
        <f t="shared" si="24"/>
        <v>4602</v>
      </c>
      <c r="N35" s="93">
        <f t="shared" si="24"/>
        <v>5409</v>
      </c>
      <c r="O35" s="93">
        <f t="shared" si="24"/>
        <v>6772</v>
      </c>
      <c r="P35" s="93">
        <f t="shared" si="24"/>
        <v>34524</v>
      </c>
      <c r="Q35" s="93">
        <f t="shared" si="24"/>
        <v>34665</v>
      </c>
      <c r="R35" s="93">
        <f t="shared" si="24"/>
        <v>28914</v>
      </c>
      <c r="S35" s="93">
        <f t="shared" si="24"/>
        <v>24696</v>
      </c>
      <c r="T35" s="93">
        <f>SUM(T27:T34)</f>
        <v>23683</v>
      </c>
      <c r="U35" s="93">
        <f t="shared" ref="U35:Y35" si="25">SUM(U27:U34)</f>
        <v>34546</v>
      </c>
      <c r="V35" s="93">
        <f t="shared" si="25"/>
        <v>49558</v>
      </c>
      <c r="W35" s="93">
        <f t="shared" si="25"/>
        <v>61274</v>
      </c>
      <c r="X35" s="93">
        <f t="shared" si="25"/>
        <v>30862</v>
      </c>
      <c r="Y35" s="93">
        <f t="shared" si="25"/>
        <v>31182</v>
      </c>
      <c r="Z35" s="93">
        <f t="shared" si="24"/>
        <v>23384</v>
      </c>
    </row>
    <row r="36" spans="1:26" s="21" customFormat="1" ht="16" customHeight="1" x14ac:dyDescent="0.2">
      <c r="A36" s="19"/>
      <c r="B36" s="85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</row>
    <row r="37" spans="1:26" s="21" customFormat="1" ht="16" customHeight="1" x14ac:dyDescent="0.2">
      <c r="A37" s="20"/>
      <c r="B37" s="86" t="s">
        <v>72</v>
      </c>
      <c r="C37" s="91">
        <v>0</v>
      </c>
      <c r="D37" s="91">
        <v>0</v>
      </c>
      <c r="E37" s="92">
        <v>0</v>
      </c>
      <c r="F37" s="91">
        <v>0</v>
      </c>
      <c r="G37" s="91">
        <v>0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91">
        <v>0</v>
      </c>
      <c r="O37" s="91">
        <v>0</v>
      </c>
      <c r="P37" s="91">
        <v>72516</v>
      </c>
      <c r="Q37" s="91">
        <v>0</v>
      </c>
      <c r="R37" s="91">
        <v>0</v>
      </c>
      <c r="S37" s="91">
        <v>0</v>
      </c>
      <c r="T37" s="91"/>
      <c r="U37" s="91"/>
      <c r="V37" s="91"/>
      <c r="W37" s="91"/>
      <c r="X37" s="91"/>
      <c r="Y37" s="91"/>
      <c r="Z37" s="91"/>
    </row>
    <row r="38" spans="1:26" s="21" customFormat="1" ht="16" customHeight="1" x14ac:dyDescent="0.2">
      <c r="A38" s="19"/>
      <c r="B38" s="85" t="s">
        <v>73</v>
      </c>
      <c r="C38" s="89">
        <v>0</v>
      </c>
      <c r="D38" s="89">
        <v>0</v>
      </c>
      <c r="E38" s="90">
        <v>0</v>
      </c>
      <c r="F38" s="89">
        <v>0</v>
      </c>
      <c r="G38" s="89">
        <v>0</v>
      </c>
      <c r="H38" s="89">
        <v>0</v>
      </c>
      <c r="I38" s="89">
        <v>0</v>
      </c>
      <c r="J38" s="89">
        <v>0</v>
      </c>
      <c r="K38" s="89">
        <v>439</v>
      </c>
      <c r="L38" s="89">
        <v>384</v>
      </c>
      <c r="M38" s="89">
        <v>2631</v>
      </c>
      <c r="N38" s="89">
        <v>2041</v>
      </c>
      <c r="O38" s="89">
        <v>4047</v>
      </c>
      <c r="P38" s="89">
        <v>4682</v>
      </c>
      <c r="Q38" s="89">
        <v>5160</v>
      </c>
      <c r="R38" s="89">
        <v>4363</v>
      </c>
      <c r="S38" s="89">
        <v>3500</v>
      </c>
      <c r="T38" s="89">
        <v>2491</v>
      </c>
      <c r="U38" s="89">
        <v>1451</v>
      </c>
      <c r="V38" s="89">
        <v>506</v>
      </c>
      <c r="W38" s="89">
        <v>62</v>
      </c>
      <c r="X38" s="159" t="s">
        <v>38</v>
      </c>
      <c r="Y38" s="159" t="s">
        <v>38</v>
      </c>
      <c r="Z38" s="159" t="s">
        <v>38</v>
      </c>
    </row>
    <row r="39" spans="1:26" s="21" customFormat="1" ht="16" customHeight="1" x14ac:dyDescent="0.2">
      <c r="A39" s="20"/>
      <c r="B39" s="86" t="s">
        <v>74</v>
      </c>
      <c r="C39" s="91">
        <v>0</v>
      </c>
      <c r="D39" s="91">
        <v>0</v>
      </c>
      <c r="E39" s="92">
        <v>0</v>
      </c>
      <c r="F39" s="91">
        <v>0</v>
      </c>
      <c r="G39" s="91">
        <v>0</v>
      </c>
      <c r="H39" s="91">
        <v>0</v>
      </c>
      <c r="I39" s="91">
        <v>0</v>
      </c>
      <c r="J39" s="91">
        <v>0</v>
      </c>
      <c r="K39" s="91">
        <v>0</v>
      </c>
      <c r="L39" s="91">
        <v>0</v>
      </c>
      <c r="M39" s="91">
        <v>0</v>
      </c>
      <c r="N39" s="91">
        <v>0</v>
      </c>
      <c r="O39" s="91">
        <v>0</v>
      </c>
      <c r="P39" s="91">
        <v>0</v>
      </c>
      <c r="Q39" s="91">
        <v>0</v>
      </c>
      <c r="R39" s="91">
        <v>0</v>
      </c>
      <c r="S39" s="91">
        <v>0</v>
      </c>
      <c r="T39" s="91">
        <v>0</v>
      </c>
      <c r="U39" s="91">
        <v>0</v>
      </c>
      <c r="V39" s="91">
        <v>0</v>
      </c>
      <c r="W39" s="91">
        <v>0</v>
      </c>
      <c r="X39" s="160">
        <v>0</v>
      </c>
      <c r="Y39" s="160">
        <v>0</v>
      </c>
      <c r="Z39" s="160">
        <v>0</v>
      </c>
    </row>
    <row r="40" spans="1:26" s="21" customFormat="1" ht="16" customHeight="1" x14ac:dyDescent="0.2">
      <c r="A40" s="19"/>
      <c r="B40" s="85" t="s">
        <v>75</v>
      </c>
      <c r="C40" s="89">
        <v>0</v>
      </c>
      <c r="D40" s="89">
        <v>0</v>
      </c>
      <c r="E40" s="90">
        <v>0</v>
      </c>
      <c r="F40" s="89">
        <v>0</v>
      </c>
      <c r="G40" s="89">
        <v>0</v>
      </c>
      <c r="H40" s="89">
        <v>0</v>
      </c>
      <c r="I40" s="89">
        <v>0</v>
      </c>
      <c r="J40" s="89">
        <v>0</v>
      </c>
      <c r="K40" s="89">
        <v>0</v>
      </c>
      <c r="L40" s="89">
        <v>0</v>
      </c>
      <c r="M40" s="89">
        <v>0</v>
      </c>
      <c r="N40" s="89">
        <v>0</v>
      </c>
      <c r="O40" s="89">
        <v>0</v>
      </c>
      <c r="P40" s="89">
        <v>0</v>
      </c>
      <c r="Q40" s="89">
        <v>2</v>
      </c>
      <c r="R40" s="89">
        <v>94</v>
      </c>
      <c r="S40" s="89">
        <v>128</v>
      </c>
      <c r="T40" s="89">
        <v>105</v>
      </c>
      <c r="U40" s="89">
        <v>105</v>
      </c>
      <c r="V40" s="89">
        <v>225</v>
      </c>
      <c r="W40" s="89">
        <v>406</v>
      </c>
      <c r="X40" s="89">
        <v>231</v>
      </c>
      <c r="Y40" s="89">
        <v>277</v>
      </c>
      <c r="Z40" s="89">
        <v>2470</v>
      </c>
    </row>
    <row r="41" spans="1:26" s="21" customFormat="1" ht="16" customHeight="1" x14ac:dyDescent="0.2">
      <c r="A41" s="22"/>
      <c r="B41" s="87" t="s">
        <v>76</v>
      </c>
      <c r="C41" s="93">
        <f t="shared" ref="C41" si="26">SUM(C37:C40)</f>
        <v>0</v>
      </c>
      <c r="D41" s="93">
        <f t="shared" ref="D41" si="27">SUM(D37:D40)</f>
        <v>0</v>
      </c>
      <c r="E41" s="93">
        <f t="shared" ref="E41" si="28">SUM(E37:E40)</f>
        <v>0</v>
      </c>
      <c r="F41" s="93">
        <f t="shared" ref="F41" si="29">SUM(F37:F40)</f>
        <v>0</v>
      </c>
      <c r="G41" s="93">
        <f t="shared" ref="G41" si="30">SUM(G37:G40)</f>
        <v>0</v>
      </c>
      <c r="H41" s="93">
        <f t="shared" ref="H41" si="31">SUM(H37:H40)</f>
        <v>0</v>
      </c>
      <c r="I41" s="93">
        <f t="shared" ref="I41" si="32">SUM(I37:I40)</f>
        <v>0</v>
      </c>
      <c r="J41" s="93">
        <f t="shared" ref="J41" si="33">SUM(J37:J40)</f>
        <v>0</v>
      </c>
      <c r="K41" s="93">
        <f t="shared" ref="K41" si="34">SUM(K37:K40)</f>
        <v>439</v>
      </c>
      <c r="L41" s="93">
        <f t="shared" ref="L41" si="35">SUM(L37:L40)</f>
        <v>384</v>
      </c>
      <c r="M41" s="93">
        <f t="shared" ref="M41" si="36">SUM(M37:M40)</f>
        <v>2631</v>
      </c>
      <c r="N41" s="93">
        <f t="shared" ref="N41" si="37">SUM(N37:N40)</f>
        <v>2041</v>
      </c>
      <c r="O41" s="93">
        <f t="shared" ref="O41" si="38">SUM(O37:O40)</f>
        <v>4047</v>
      </c>
      <c r="P41" s="93">
        <f t="shared" ref="P41" si="39">SUM(P37:P40)</f>
        <v>77198</v>
      </c>
      <c r="Q41" s="93">
        <f t="shared" ref="Q41" si="40">SUM(Q37:Q40)</f>
        <v>5162</v>
      </c>
      <c r="R41" s="93">
        <f t="shared" ref="R41:S41" si="41">SUM(R37:R40)</f>
        <v>4457</v>
      </c>
      <c r="S41" s="93">
        <f t="shared" si="41"/>
        <v>3628</v>
      </c>
      <c r="T41" s="93">
        <f t="shared" ref="T41:Z41" si="42">SUM(T37:T40)</f>
        <v>2596</v>
      </c>
      <c r="U41" s="93">
        <f t="shared" ref="U41:Y41" si="43">SUM(U37:U40)</f>
        <v>1556</v>
      </c>
      <c r="V41" s="93">
        <f t="shared" si="43"/>
        <v>731</v>
      </c>
      <c r="W41" s="93">
        <f t="shared" si="43"/>
        <v>468</v>
      </c>
      <c r="X41" s="93">
        <f t="shared" si="43"/>
        <v>231</v>
      </c>
      <c r="Y41" s="93">
        <f t="shared" si="43"/>
        <v>277</v>
      </c>
      <c r="Z41" s="93">
        <f t="shared" si="42"/>
        <v>2470</v>
      </c>
    </row>
    <row r="42" spans="1:26" s="21" customFormat="1" ht="16" customHeight="1" x14ac:dyDescent="0.2">
      <c r="A42" s="19"/>
      <c r="B42" s="8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</row>
    <row r="43" spans="1:26" s="21" customFormat="1" ht="16" customHeight="1" x14ac:dyDescent="0.2">
      <c r="A43" s="20"/>
      <c r="B43" s="86" t="s">
        <v>77</v>
      </c>
      <c r="C43" s="91">
        <v>545</v>
      </c>
      <c r="D43" s="91">
        <v>545</v>
      </c>
      <c r="E43" s="92">
        <v>1005</v>
      </c>
      <c r="F43" s="91">
        <v>1005</v>
      </c>
      <c r="G43" s="91">
        <v>1005</v>
      </c>
      <c r="H43" s="91">
        <v>1005</v>
      </c>
      <c r="I43" s="91">
        <v>1005</v>
      </c>
      <c r="J43" s="91">
        <v>1005</v>
      </c>
      <c r="K43" s="91">
        <v>1005</v>
      </c>
      <c r="L43" s="91">
        <v>1005</v>
      </c>
      <c r="M43" s="91">
        <v>5000</v>
      </c>
      <c r="N43" s="91">
        <v>5000</v>
      </c>
      <c r="O43" s="91">
        <v>5000</v>
      </c>
      <c r="P43" s="91">
        <v>5710</v>
      </c>
      <c r="Q43" s="91">
        <v>580901</v>
      </c>
      <c r="R43" s="91">
        <v>581164</v>
      </c>
      <c r="S43" s="91">
        <v>581164</v>
      </c>
      <c r="T43" s="91">
        <v>581164</v>
      </c>
      <c r="U43" s="91">
        <v>581164</v>
      </c>
      <c r="V43" s="91">
        <v>581164</v>
      </c>
      <c r="W43" s="91">
        <v>581164</v>
      </c>
      <c r="X43" s="91">
        <v>581164</v>
      </c>
      <c r="Y43" s="91">
        <v>581164</v>
      </c>
      <c r="Z43" s="91">
        <v>581164</v>
      </c>
    </row>
    <row r="44" spans="1:26" s="21" customFormat="1" ht="16" customHeight="1" x14ac:dyDescent="0.2">
      <c r="A44" s="19"/>
      <c r="B44" s="85" t="s">
        <v>78</v>
      </c>
      <c r="C44" s="89">
        <v>0</v>
      </c>
      <c r="D44" s="89">
        <v>0</v>
      </c>
      <c r="E44" s="90">
        <v>0</v>
      </c>
      <c r="F44" s="89">
        <v>0</v>
      </c>
      <c r="G44" s="89">
        <v>0</v>
      </c>
      <c r="H44" s="89">
        <v>0</v>
      </c>
      <c r="I44" s="89">
        <v>0</v>
      </c>
      <c r="J44" s="89">
        <v>0</v>
      </c>
      <c r="K44" s="89">
        <v>0</v>
      </c>
      <c r="L44" s="89">
        <v>0</v>
      </c>
      <c r="M44" s="89">
        <v>0</v>
      </c>
      <c r="N44" s="89">
        <v>0</v>
      </c>
      <c r="O44" s="89">
        <v>0</v>
      </c>
      <c r="P44" s="89">
        <v>36640</v>
      </c>
      <c r="Q44" s="89">
        <v>36640</v>
      </c>
      <c r="R44" s="89">
        <v>36640</v>
      </c>
      <c r="S44" s="89">
        <v>36640</v>
      </c>
      <c r="T44" s="89">
        <v>36640</v>
      </c>
      <c r="U44" s="89">
        <v>26523</v>
      </c>
      <c r="V44" s="89">
        <v>25975</v>
      </c>
      <c r="W44" s="89">
        <v>26023</v>
      </c>
      <c r="X44" s="89">
        <v>25908</v>
      </c>
      <c r="Y44" s="89">
        <v>25975</v>
      </c>
      <c r="Z44" s="89">
        <v>25960</v>
      </c>
    </row>
    <row r="45" spans="1:26" s="21" customFormat="1" ht="16" customHeight="1" x14ac:dyDescent="0.2">
      <c r="A45" s="20"/>
      <c r="B45" s="86" t="s">
        <v>79</v>
      </c>
      <c r="C45" s="96">
        <v>0</v>
      </c>
      <c r="D45" s="96">
        <v>0</v>
      </c>
      <c r="E45" s="97">
        <v>0</v>
      </c>
      <c r="F45" s="91">
        <v>0</v>
      </c>
      <c r="G45" s="91">
        <v>0</v>
      </c>
      <c r="H45" s="91">
        <v>0</v>
      </c>
      <c r="I45" s="91">
        <v>0</v>
      </c>
      <c r="J45" s="91">
        <v>0</v>
      </c>
      <c r="K45" s="91">
        <v>0</v>
      </c>
      <c r="L45" s="91">
        <v>0</v>
      </c>
      <c r="M45" s="91">
        <v>0</v>
      </c>
      <c r="N45" s="91">
        <v>0</v>
      </c>
      <c r="O45" s="91">
        <v>0</v>
      </c>
      <c r="P45" s="91">
        <v>0</v>
      </c>
      <c r="Q45" s="91">
        <v>0</v>
      </c>
      <c r="R45" s="92">
        <v>-13301</v>
      </c>
      <c r="S45" s="92">
        <v>-13269</v>
      </c>
      <c r="T45" s="92">
        <v>-13270</v>
      </c>
      <c r="U45" s="92">
        <v>-3153</v>
      </c>
      <c r="V45" s="92">
        <v>-1223</v>
      </c>
      <c r="W45" s="92">
        <v>-1223</v>
      </c>
      <c r="X45" s="92">
        <v>-1223</v>
      </c>
      <c r="Y45" s="92">
        <v>-1223</v>
      </c>
      <c r="Z45" s="92">
        <v>-5407</v>
      </c>
    </row>
    <row r="46" spans="1:26" s="21" customFormat="1" ht="16" customHeight="1" x14ac:dyDescent="0.2">
      <c r="A46" s="19"/>
      <c r="B46" s="85" t="s">
        <v>80</v>
      </c>
      <c r="C46" s="98">
        <v>-774</v>
      </c>
      <c r="D46" s="98">
        <v>-1043</v>
      </c>
      <c r="E46" s="98">
        <v>-1703</v>
      </c>
      <c r="F46" s="90">
        <v>-1764</v>
      </c>
      <c r="G46" s="90">
        <v>-1796</v>
      </c>
      <c r="H46" s="90">
        <v>-1671</v>
      </c>
      <c r="I46" s="90">
        <v>-1362</v>
      </c>
      <c r="J46" s="90">
        <v>-1350</v>
      </c>
      <c r="K46" s="90">
        <v>-389</v>
      </c>
      <c r="L46" s="89">
        <v>3476</v>
      </c>
      <c r="M46" s="89">
        <v>10509</v>
      </c>
      <c r="N46" s="90">
        <v>7564</v>
      </c>
      <c r="O46" s="89">
        <v>8730</v>
      </c>
      <c r="P46" s="89">
        <v>6527</v>
      </c>
      <c r="Q46" s="89">
        <v>17965</v>
      </c>
      <c r="R46" s="89">
        <v>8708</v>
      </c>
      <c r="S46" s="89">
        <v>8708</v>
      </c>
      <c r="T46" s="89">
        <v>8708</v>
      </c>
      <c r="U46" s="89">
        <v>8708</v>
      </c>
      <c r="V46" s="89"/>
      <c r="W46" s="89"/>
      <c r="X46" s="89"/>
      <c r="Y46" s="89"/>
      <c r="Z46" s="89"/>
    </row>
    <row r="47" spans="1:26" s="21" customFormat="1" ht="16" customHeight="1" x14ac:dyDescent="0.2">
      <c r="A47" s="20"/>
      <c r="B47" s="86" t="s">
        <v>81</v>
      </c>
      <c r="C47" s="99">
        <v>0</v>
      </c>
      <c r="D47" s="99">
        <v>0</v>
      </c>
      <c r="E47" s="100">
        <v>0</v>
      </c>
      <c r="F47" s="99">
        <v>0</v>
      </c>
      <c r="G47" s="99">
        <v>0</v>
      </c>
      <c r="H47" s="99">
        <v>0</v>
      </c>
      <c r="I47" s="99">
        <v>0</v>
      </c>
      <c r="J47" s="99">
        <v>0</v>
      </c>
      <c r="K47" s="99">
        <v>0</v>
      </c>
      <c r="L47" s="99">
        <v>0</v>
      </c>
      <c r="M47" s="99">
        <v>0</v>
      </c>
      <c r="N47" s="99">
        <v>0</v>
      </c>
      <c r="O47" s="99">
        <v>0</v>
      </c>
      <c r="P47" s="99">
        <v>0</v>
      </c>
      <c r="Q47" s="99">
        <v>0</v>
      </c>
      <c r="R47" s="99">
        <v>0</v>
      </c>
      <c r="S47" s="100">
        <v>-20391</v>
      </c>
      <c r="T47" s="100">
        <v>-23531</v>
      </c>
      <c r="U47" s="100">
        <v>-41769</v>
      </c>
      <c r="V47" s="100">
        <v>-73551</v>
      </c>
      <c r="W47" s="100">
        <v>-106112</v>
      </c>
      <c r="X47" s="100">
        <v>-120087</v>
      </c>
      <c r="Y47" s="100">
        <v>-128803</v>
      </c>
      <c r="Z47" s="100">
        <v>-317783</v>
      </c>
    </row>
    <row r="48" spans="1:26" s="31" customFormat="1" ht="16" customHeight="1" x14ac:dyDescent="0.2">
      <c r="A48" s="23"/>
      <c r="B48" s="88" t="s">
        <v>82</v>
      </c>
      <c r="C48" s="101">
        <f>SUM(C43:C47)</f>
        <v>-229</v>
      </c>
      <c r="D48" s="101">
        <f t="shared" ref="D48:Z48" si="44">SUM(D43:D47)</f>
        <v>-498</v>
      </c>
      <c r="E48" s="101">
        <f t="shared" si="44"/>
        <v>-698</v>
      </c>
      <c r="F48" s="102">
        <f t="shared" si="44"/>
        <v>-759</v>
      </c>
      <c r="G48" s="102">
        <f t="shared" si="44"/>
        <v>-791</v>
      </c>
      <c r="H48" s="102">
        <f t="shared" si="44"/>
        <v>-666</v>
      </c>
      <c r="I48" s="102">
        <f t="shared" si="44"/>
        <v>-357</v>
      </c>
      <c r="J48" s="102">
        <f t="shared" si="44"/>
        <v>-345</v>
      </c>
      <c r="K48" s="102">
        <f t="shared" si="44"/>
        <v>616</v>
      </c>
      <c r="L48" s="103">
        <f t="shared" si="44"/>
        <v>4481</v>
      </c>
      <c r="M48" s="103">
        <f t="shared" si="44"/>
        <v>15509</v>
      </c>
      <c r="N48" s="102">
        <f t="shared" si="44"/>
        <v>12564</v>
      </c>
      <c r="O48" s="103">
        <f t="shared" si="44"/>
        <v>13730</v>
      </c>
      <c r="P48" s="103">
        <f t="shared" si="44"/>
        <v>48877</v>
      </c>
      <c r="Q48" s="103">
        <f t="shared" si="44"/>
        <v>635506</v>
      </c>
      <c r="R48" s="103">
        <f t="shared" si="44"/>
        <v>613211</v>
      </c>
      <c r="S48" s="103">
        <f t="shared" ref="S48" si="45">SUM(S43:S47)</f>
        <v>592852</v>
      </c>
      <c r="T48" s="103">
        <f>SUM(T43:T47)</f>
        <v>589711</v>
      </c>
      <c r="U48" s="103">
        <f t="shared" ref="U48:Y48" si="46">SUM(U43:U47)</f>
        <v>571473</v>
      </c>
      <c r="V48" s="103">
        <f t="shared" si="46"/>
        <v>532365</v>
      </c>
      <c r="W48" s="103">
        <f t="shared" si="46"/>
        <v>499852</v>
      </c>
      <c r="X48" s="103">
        <f t="shared" si="46"/>
        <v>485762</v>
      </c>
      <c r="Y48" s="103">
        <f t="shared" si="46"/>
        <v>477113</v>
      </c>
      <c r="Z48" s="103">
        <f t="shared" si="44"/>
        <v>283934</v>
      </c>
    </row>
    <row r="49" spans="1:26" s="31" customFormat="1" ht="16" customHeight="1" x14ac:dyDescent="0.2">
      <c r="A49" s="24"/>
      <c r="B49" s="104"/>
      <c r="C49" s="105"/>
      <c r="D49" s="105"/>
      <c r="E49" s="105"/>
      <c r="F49" s="106"/>
      <c r="G49" s="106"/>
      <c r="H49" s="106"/>
      <c r="I49" s="106"/>
      <c r="J49" s="106"/>
      <c r="K49" s="106"/>
      <c r="L49" s="107"/>
      <c r="M49" s="107"/>
      <c r="N49" s="106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</row>
    <row r="50" spans="1:26" s="21" customFormat="1" ht="16" customHeight="1" x14ac:dyDescent="0.2">
      <c r="A50" s="19"/>
      <c r="B50" s="85" t="s">
        <v>43</v>
      </c>
      <c r="C50" s="108" t="s">
        <v>38</v>
      </c>
      <c r="D50" s="108" t="s">
        <v>38</v>
      </c>
      <c r="E50" s="108" t="s">
        <v>38</v>
      </c>
      <c r="F50" s="108" t="s">
        <v>38</v>
      </c>
      <c r="G50" s="108" t="s">
        <v>38</v>
      </c>
      <c r="H50" s="108" t="s">
        <v>38</v>
      </c>
      <c r="I50" s="108" t="s">
        <v>38</v>
      </c>
      <c r="J50" s="108" t="s">
        <v>38</v>
      </c>
      <c r="K50" s="108" t="s">
        <v>38</v>
      </c>
      <c r="L50" s="108" t="s">
        <v>38</v>
      </c>
      <c r="M50" s="108" t="s">
        <v>38</v>
      </c>
      <c r="N50" s="108" t="s">
        <v>38</v>
      </c>
      <c r="O50" s="108" t="s">
        <v>38</v>
      </c>
      <c r="P50" s="108" t="s">
        <v>38</v>
      </c>
      <c r="Q50" s="108" t="s">
        <v>38</v>
      </c>
      <c r="R50" s="108" t="s">
        <v>38</v>
      </c>
      <c r="S50" s="89">
        <v>3</v>
      </c>
      <c r="T50" s="89">
        <v>56</v>
      </c>
      <c r="U50" s="89">
        <v>1041</v>
      </c>
      <c r="V50" s="89">
        <v>1127</v>
      </c>
      <c r="W50" s="89">
        <v>767</v>
      </c>
      <c r="X50" s="89">
        <v>588</v>
      </c>
      <c r="Y50" s="89">
        <v>460</v>
      </c>
      <c r="Z50" s="89">
        <v>-172</v>
      </c>
    </row>
    <row r="51" spans="1:26" s="21" customFormat="1" ht="16" customHeight="1" x14ac:dyDescent="0.2">
      <c r="A51" s="22"/>
      <c r="B51" s="87" t="s">
        <v>42</v>
      </c>
      <c r="C51" s="109" t="s">
        <v>38</v>
      </c>
      <c r="D51" s="109" t="s">
        <v>38</v>
      </c>
      <c r="E51" s="109" t="s">
        <v>38</v>
      </c>
      <c r="F51" s="109" t="s">
        <v>38</v>
      </c>
      <c r="G51" s="109" t="s">
        <v>38</v>
      </c>
      <c r="H51" s="109" t="s">
        <v>38</v>
      </c>
      <c r="I51" s="109" t="s">
        <v>38</v>
      </c>
      <c r="J51" s="109" t="s">
        <v>38</v>
      </c>
      <c r="K51" s="109" t="s">
        <v>38</v>
      </c>
      <c r="L51" s="109" t="s">
        <v>38</v>
      </c>
      <c r="M51" s="109" t="s">
        <v>38</v>
      </c>
      <c r="N51" s="109" t="s">
        <v>38</v>
      </c>
      <c r="O51" s="109" t="s">
        <v>38</v>
      </c>
      <c r="P51" s="109" t="s">
        <v>38</v>
      </c>
      <c r="Q51" s="109" t="s">
        <v>38</v>
      </c>
      <c r="R51" s="109" t="s">
        <v>38</v>
      </c>
      <c r="S51" s="93">
        <f t="shared" ref="S51:Z51" si="47">S48+S50</f>
        <v>592855</v>
      </c>
      <c r="T51" s="93">
        <f t="shared" si="47"/>
        <v>589767</v>
      </c>
      <c r="U51" s="93">
        <f t="shared" si="47"/>
        <v>572514</v>
      </c>
      <c r="V51" s="93">
        <f t="shared" si="47"/>
        <v>533492</v>
      </c>
      <c r="W51" s="93">
        <f t="shared" si="47"/>
        <v>500619</v>
      </c>
      <c r="X51" s="93">
        <f t="shared" si="47"/>
        <v>486350</v>
      </c>
      <c r="Y51" s="93">
        <f t="shared" ref="Y51" si="48">Y48+Y50</f>
        <v>477573</v>
      </c>
      <c r="Z51" s="93">
        <f t="shared" si="47"/>
        <v>283762</v>
      </c>
    </row>
    <row r="52" spans="1:26" ht="15" customHeight="1" x14ac:dyDescent="0.2">
      <c r="A52" s="25"/>
      <c r="B52" s="25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s="32" customFormat="1" ht="16" customHeight="1" x14ac:dyDescent="0.2">
      <c r="A53" s="33"/>
      <c r="B53" s="13" t="s">
        <v>44</v>
      </c>
      <c r="C53" s="27">
        <f t="shared" ref="C53:Q53" si="49">C48+C41+C35</f>
        <v>104</v>
      </c>
      <c r="D53" s="27">
        <f t="shared" si="49"/>
        <v>131</v>
      </c>
      <c r="E53" s="27">
        <f t="shared" si="49"/>
        <v>98</v>
      </c>
      <c r="F53" s="27">
        <f t="shared" si="49"/>
        <v>410</v>
      </c>
      <c r="G53" s="27">
        <f t="shared" si="49"/>
        <v>842</v>
      </c>
      <c r="H53" s="27">
        <f t="shared" si="49"/>
        <v>1118</v>
      </c>
      <c r="I53" s="27">
        <f t="shared" si="49"/>
        <v>1449</v>
      </c>
      <c r="J53" s="27">
        <f t="shared" si="49"/>
        <v>1574</v>
      </c>
      <c r="K53" s="27">
        <f t="shared" si="49"/>
        <v>3061</v>
      </c>
      <c r="L53" s="27">
        <f t="shared" si="49"/>
        <v>8659</v>
      </c>
      <c r="M53" s="27">
        <f t="shared" si="49"/>
        <v>22742</v>
      </c>
      <c r="N53" s="27">
        <f t="shared" si="49"/>
        <v>20014</v>
      </c>
      <c r="O53" s="27">
        <f t="shared" si="49"/>
        <v>24549</v>
      </c>
      <c r="P53" s="27">
        <f t="shared" si="49"/>
        <v>160599</v>
      </c>
      <c r="Q53" s="27">
        <f t="shared" si="49"/>
        <v>675333</v>
      </c>
      <c r="R53" s="27">
        <v>646582</v>
      </c>
      <c r="S53" s="27">
        <f t="shared" ref="S53:Z53" si="50">S51+S41+S35</f>
        <v>621179</v>
      </c>
      <c r="T53" s="27">
        <f t="shared" si="50"/>
        <v>616046</v>
      </c>
      <c r="U53" s="27">
        <f t="shared" si="50"/>
        <v>608616</v>
      </c>
      <c r="V53" s="27">
        <f t="shared" si="50"/>
        <v>583781</v>
      </c>
      <c r="W53" s="27">
        <f t="shared" si="50"/>
        <v>562361</v>
      </c>
      <c r="X53" s="27">
        <f t="shared" ref="X53:Y53" si="51">X51+X41+X35</f>
        <v>517443</v>
      </c>
      <c r="Y53" s="27">
        <f t="shared" si="51"/>
        <v>509032</v>
      </c>
      <c r="Z53" s="27">
        <f t="shared" si="50"/>
        <v>309616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J12 F12 R12 N12 N35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AB41"/>
  <sheetViews>
    <sheetView zoomScale="106" zoomScaleNormal="100" zoomScaleSheetLayoutView="50" workbookViewId="0">
      <pane xSplit="2" topLeftCell="Y1" activePane="topRight" state="frozen"/>
      <selection pane="topRight" activeCell="AB27" sqref="AB27"/>
    </sheetView>
  </sheetViews>
  <sheetFormatPr baseColWidth="10" defaultColWidth="0" defaultRowHeight="14" zeroHeight="1" x14ac:dyDescent="0.2"/>
  <cols>
    <col min="1" max="1" width="2.83203125" style="34" customWidth="1"/>
    <col min="2" max="2" width="64.83203125" style="36" customWidth="1"/>
    <col min="3" max="18" width="11" style="36" customWidth="1"/>
    <col min="19" max="23" width="10.5" style="36" bestFit="1" customWidth="1"/>
    <col min="24" max="24" width="11.6640625" style="36" bestFit="1" customWidth="1"/>
    <col min="25" max="25" width="10.5" style="36" bestFit="1" customWidth="1"/>
    <col min="26" max="28" width="12.5" style="36" customWidth="1"/>
    <col min="29" max="16384" width="12.5" style="36" hidden="1"/>
  </cols>
  <sheetData>
    <row r="1" spans="1:28" s="1" customFormat="1" ht="77" customHeight="1" x14ac:dyDescent="0.2">
      <c r="A1" s="58"/>
      <c r="B1" s="59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28" s="1" customFormat="1" ht="4.5" customHeight="1" x14ac:dyDescent="0.2">
      <c r="A2" s="6"/>
    </row>
    <row r="3" spans="1:28" s="64" customFormat="1" ht="15.5" customHeight="1" x14ac:dyDescent="0.2">
      <c r="A3" s="13"/>
      <c r="B3" s="13"/>
      <c r="C3" s="43" t="s">
        <v>22</v>
      </c>
      <c r="D3" s="43" t="s">
        <v>23</v>
      </c>
      <c r="E3" s="43" t="s">
        <v>24</v>
      </c>
      <c r="F3" s="43" t="s">
        <v>25</v>
      </c>
      <c r="G3" s="43" t="s">
        <v>26</v>
      </c>
      <c r="H3" s="43" t="s">
        <v>27</v>
      </c>
      <c r="I3" s="43" t="s">
        <v>28</v>
      </c>
      <c r="J3" s="43" t="s">
        <v>29</v>
      </c>
      <c r="K3" s="43" t="s">
        <v>30</v>
      </c>
      <c r="L3" s="43" t="s">
        <v>31</v>
      </c>
      <c r="M3" s="43" t="s">
        <v>32</v>
      </c>
      <c r="N3" s="43" t="s">
        <v>33</v>
      </c>
      <c r="O3" s="43" t="s">
        <v>34</v>
      </c>
      <c r="P3" s="43" t="s">
        <v>35</v>
      </c>
      <c r="Q3" s="43" t="s">
        <v>36</v>
      </c>
      <c r="R3" s="43" t="s">
        <v>37</v>
      </c>
      <c r="S3" s="44">
        <v>2021</v>
      </c>
      <c r="T3" s="44" t="s">
        <v>41</v>
      </c>
      <c r="U3" s="44" t="s">
        <v>45</v>
      </c>
      <c r="V3" s="44" t="s">
        <v>47</v>
      </c>
      <c r="W3" s="44" t="s">
        <v>131</v>
      </c>
      <c r="X3" s="44">
        <v>2022</v>
      </c>
      <c r="Y3" s="44" t="s">
        <v>137</v>
      </c>
      <c r="Z3" s="44" t="s">
        <v>140</v>
      </c>
      <c r="AA3" s="44" t="s">
        <v>145</v>
      </c>
      <c r="AB3" s="44">
        <v>2023</v>
      </c>
    </row>
    <row r="4" spans="1:28" s="63" customFormat="1" ht="15.5" customHeight="1" x14ac:dyDescent="0.2">
      <c r="A4" s="48"/>
      <c r="B4" s="110" t="s">
        <v>83</v>
      </c>
      <c r="C4" s="111">
        <v>103</v>
      </c>
      <c r="D4" s="111">
        <v>222</v>
      </c>
      <c r="E4" s="111">
        <v>186</v>
      </c>
      <c r="F4" s="111">
        <v>565</v>
      </c>
      <c r="G4" s="111">
        <v>574</v>
      </c>
      <c r="H4" s="111">
        <v>885</v>
      </c>
      <c r="I4" s="111">
        <v>1643</v>
      </c>
      <c r="J4" s="111">
        <v>1915</v>
      </c>
      <c r="K4" s="111">
        <v>3270</v>
      </c>
      <c r="L4" s="111">
        <v>7850</v>
      </c>
      <c r="M4" s="111">
        <v>14842</v>
      </c>
      <c r="N4" s="111">
        <v>14164</v>
      </c>
      <c r="O4" s="111">
        <v>14457</v>
      </c>
      <c r="P4" s="111">
        <v>23240</v>
      </c>
      <c r="Q4" s="111">
        <v>25207</v>
      </c>
      <c r="R4" s="111">
        <v>28699</v>
      </c>
      <c r="S4" s="111">
        <v>91603</v>
      </c>
      <c r="T4" s="111">
        <v>25435.999909999999</v>
      </c>
      <c r="U4" s="111">
        <v>23791</v>
      </c>
      <c r="V4" s="111">
        <v>17314</v>
      </c>
      <c r="W4" s="111">
        <v>15896.000090000001</v>
      </c>
      <c r="X4" s="111">
        <v>82437</v>
      </c>
      <c r="Y4" s="111">
        <v>13526</v>
      </c>
      <c r="Z4" s="111">
        <v>14644</v>
      </c>
      <c r="AA4" s="111">
        <v>12413</v>
      </c>
      <c r="AB4" s="111">
        <v>53988</v>
      </c>
    </row>
    <row r="5" spans="1:28" s="63" customFormat="1" ht="15.5" customHeight="1" x14ac:dyDescent="0.2">
      <c r="A5" s="53"/>
      <c r="B5" s="112" t="s">
        <v>84</v>
      </c>
      <c r="C5" s="98">
        <v>-92</v>
      </c>
      <c r="D5" s="98">
        <v>-56</v>
      </c>
      <c r="E5" s="98">
        <v>-132</v>
      </c>
      <c r="F5" s="98">
        <v>-636</v>
      </c>
      <c r="G5" s="98">
        <v>-254</v>
      </c>
      <c r="H5" s="98">
        <v>-266</v>
      </c>
      <c r="I5" s="98">
        <v>-263</v>
      </c>
      <c r="J5" s="98">
        <v>-636</v>
      </c>
      <c r="K5" s="98">
        <v>-808</v>
      </c>
      <c r="L5" s="98">
        <v>-1247</v>
      </c>
      <c r="M5" s="98">
        <v>-1967</v>
      </c>
      <c r="N5" s="98">
        <v>-2288</v>
      </c>
      <c r="O5" s="98">
        <v>-3685</v>
      </c>
      <c r="P5" s="98">
        <v>-8898</v>
      </c>
      <c r="Q5" s="98">
        <v>-11167</v>
      </c>
      <c r="R5" s="98">
        <v>-11868</v>
      </c>
      <c r="S5" s="98">
        <v>-35618</v>
      </c>
      <c r="T5" s="98">
        <v>-12294.999909999999</v>
      </c>
      <c r="U5" s="98">
        <v>-9856</v>
      </c>
      <c r="V5" s="98">
        <v>-10542</v>
      </c>
      <c r="W5" s="98">
        <v>-10751.000090000001</v>
      </c>
      <c r="X5" s="98">
        <v>-43444</v>
      </c>
      <c r="Y5" s="98">
        <v>-10665</v>
      </c>
      <c r="Z5" s="98">
        <v>-10864</v>
      </c>
      <c r="AA5" s="98">
        <v>-9387</v>
      </c>
      <c r="AB5" s="98">
        <v>-39888</v>
      </c>
    </row>
    <row r="6" spans="1:28" s="63" customFormat="1" ht="15.5" customHeight="1" x14ac:dyDescent="0.2">
      <c r="A6" s="48"/>
      <c r="B6" s="110" t="s">
        <v>85</v>
      </c>
      <c r="C6" s="111">
        <f>SUM(C4:C5)</f>
        <v>11</v>
      </c>
      <c r="D6" s="111">
        <f t="shared" ref="D6:O6" si="0">SUM(D4:D5)</f>
        <v>166</v>
      </c>
      <c r="E6" s="111">
        <f t="shared" si="0"/>
        <v>54</v>
      </c>
      <c r="F6" s="111">
        <f t="shared" si="0"/>
        <v>-71</v>
      </c>
      <c r="G6" s="111">
        <f t="shared" si="0"/>
        <v>320</v>
      </c>
      <c r="H6" s="111">
        <f t="shared" si="0"/>
        <v>619</v>
      </c>
      <c r="I6" s="111">
        <f t="shared" si="0"/>
        <v>1380</v>
      </c>
      <c r="J6" s="111">
        <f t="shared" si="0"/>
        <v>1279</v>
      </c>
      <c r="K6" s="111">
        <f t="shared" si="0"/>
        <v>2462</v>
      </c>
      <c r="L6" s="111">
        <f t="shared" si="0"/>
        <v>6603</v>
      </c>
      <c r="M6" s="111">
        <f t="shared" si="0"/>
        <v>12875</v>
      </c>
      <c r="N6" s="111">
        <f t="shared" si="0"/>
        <v>11876</v>
      </c>
      <c r="O6" s="111">
        <f t="shared" si="0"/>
        <v>10772</v>
      </c>
      <c r="P6" s="111">
        <f t="shared" ref="P6" si="1">SUM(P4:P5)</f>
        <v>14342</v>
      </c>
      <c r="Q6" s="111">
        <f>SUM(Q4:Q5)</f>
        <v>14040</v>
      </c>
      <c r="R6" s="111">
        <f t="shared" ref="R6:AB6" si="2">SUM(R4:R5)</f>
        <v>16831</v>
      </c>
      <c r="S6" s="111">
        <f t="shared" si="2"/>
        <v>55985</v>
      </c>
      <c r="T6" s="111">
        <f t="shared" ref="T6:V6" si="3">SUM(T4:T5)</f>
        <v>13141</v>
      </c>
      <c r="U6" s="111">
        <f t="shared" si="3"/>
        <v>13935</v>
      </c>
      <c r="V6" s="111">
        <f t="shared" si="3"/>
        <v>6772</v>
      </c>
      <c r="W6" s="111">
        <f t="shared" si="2"/>
        <v>5145</v>
      </c>
      <c r="X6" s="111">
        <f t="shared" ref="X6:AA6" si="4">SUM(X4:X5)</f>
        <v>38993</v>
      </c>
      <c r="Y6" s="111">
        <f t="shared" si="4"/>
        <v>2861</v>
      </c>
      <c r="Z6" s="111">
        <f t="shared" si="4"/>
        <v>3780</v>
      </c>
      <c r="AA6" s="111">
        <f t="shared" si="4"/>
        <v>3026</v>
      </c>
      <c r="AB6" s="111">
        <f t="shared" si="2"/>
        <v>14100</v>
      </c>
    </row>
    <row r="7" spans="1:28" s="63" customFormat="1" ht="15.5" customHeight="1" x14ac:dyDescent="0.2">
      <c r="A7" s="16"/>
      <c r="B7" s="85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</row>
    <row r="8" spans="1:28" s="63" customFormat="1" ht="15.5" customHeight="1" x14ac:dyDescent="0.2">
      <c r="A8" s="48"/>
      <c r="B8" s="110" t="s">
        <v>86</v>
      </c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</row>
    <row r="9" spans="1:28" s="63" customFormat="1" ht="15.5" customHeight="1" x14ac:dyDescent="0.2">
      <c r="A9" s="53"/>
      <c r="B9" s="112" t="s">
        <v>87</v>
      </c>
      <c r="C9" s="98">
        <v>-61</v>
      </c>
      <c r="D9" s="98">
        <v>-109</v>
      </c>
      <c r="E9" s="98">
        <v>-117</v>
      </c>
      <c r="F9" s="98">
        <v>-184</v>
      </c>
      <c r="G9" s="98">
        <v>-130</v>
      </c>
      <c r="H9" s="98">
        <v>-151</v>
      </c>
      <c r="I9" s="98">
        <v>-424</v>
      </c>
      <c r="J9" s="98">
        <v>-701</v>
      </c>
      <c r="K9" s="98">
        <v>-271</v>
      </c>
      <c r="L9" s="98">
        <v>-350</v>
      </c>
      <c r="M9" s="98">
        <v>-1181</v>
      </c>
      <c r="N9" s="98">
        <v>-4260</v>
      </c>
      <c r="O9" s="98">
        <v>-2402</v>
      </c>
      <c r="P9" s="98">
        <v>-4341</v>
      </c>
      <c r="Q9" s="98">
        <v>-3353</v>
      </c>
      <c r="R9" s="98">
        <v>-8329</v>
      </c>
      <c r="S9" s="98">
        <v>-18425</v>
      </c>
      <c r="T9" s="98">
        <v>-6616</v>
      </c>
      <c r="U9" s="98">
        <v>-7896</v>
      </c>
      <c r="V9" s="98">
        <v>-6506</v>
      </c>
      <c r="W9" s="98">
        <v>5683</v>
      </c>
      <c r="X9" s="98">
        <v>-26701</v>
      </c>
      <c r="Y9" s="98">
        <v>-3954</v>
      </c>
      <c r="Z9" s="98">
        <v>-4758</v>
      </c>
      <c r="AA9" s="98">
        <v>-3421</v>
      </c>
      <c r="AB9" s="98">
        <v>-15263</v>
      </c>
    </row>
    <row r="10" spans="1:28" s="63" customFormat="1" ht="15.5" customHeight="1" x14ac:dyDescent="0.2">
      <c r="A10" s="49"/>
      <c r="B10" s="115" t="s">
        <v>88</v>
      </c>
      <c r="C10" s="116">
        <v>-241</v>
      </c>
      <c r="D10" s="116">
        <v>-311</v>
      </c>
      <c r="E10" s="116">
        <v>-352</v>
      </c>
      <c r="F10" s="116">
        <v>257</v>
      </c>
      <c r="G10" s="116">
        <v>-220</v>
      </c>
      <c r="H10" s="116">
        <v>-303</v>
      </c>
      <c r="I10" s="116">
        <v>-496</v>
      </c>
      <c r="J10" s="116">
        <v>-559</v>
      </c>
      <c r="K10" s="116">
        <v>-853</v>
      </c>
      <c r="L10" s="116">
        <v>-1478</v>
      </c>
      <c r="M10" s="116">
        <v>-2872</v>
      </c>
      <c r="N10" s="116">
        <v>-4499</v>
      </c>
      <c r="O10" s="116">
        <v>-6379</v>
      </c>
      <c r="P10" s="116">
        <v>-12041</v>
      </c>
      <c r="Q10" s="116">
        <v>-16606</v>
      </c>
      <c r="R10" s="116">
        <v>-31405</v>
      </c>
      <c r="S10" s="116">
        <v>-66431</v>
      </c>
      <c r="T10" s="116">
        <v>-25603</v>
      </c>
      <c r="U10" s="116">
        <v>-21504</v>
      </c>
      <c r="V10" s="116">
        <v>-25662</v>
      </c>
      <c r="W10" s="158">
        <v>-23637</v>
      </c>
      <c r="X10" s="116">
        <v>-96406</v>
      </c>
      <c r="Y10" s="116">
        <v>-21076</v>
      </c>
      <c r="Z10" s="116">
        <v>-18043</v>
      </c>
      <c r="AA10" s="116">
        <v>-13221</v>
      </c>
      <c r="AB10" s="116">
        <v>-70917</v>
      </c>
    </row>
    <row r="11" spans="1:28" s="63" customFormat="1" ht="15.5" customHeight="1" x14ac:dyDescent="0.2">
      <c r="A11" s="53"/>
      <c r="B11" s="112" t="s">
        <v>89</v>
      </c>
      <c r="C11" s="98">
        <v>0</v>
      </c>
      <c r="D11" s="98">
        <v>4</v>
      </c>
      <c r="E11" s="98">
        <v>0</v>
      </c>
      <c r="F11" s="98">
        <v>0</v>
      </c>
      <c r="G11" s="98">
        <v>0</v>
      </c>
      <c r="H11" s="98">
        <v>0</v>
      </c>
      <c r="I11" s="98">
        <v>0</v>
      </c>
      <c r="J11" s="98">
        <v>0</v>
      </c>
      <c r="K11" s="98">
        <v>0</v>
      </c>
      <c r="L11" s="98">
        <v>0</v>
      </c>
      <c r="M11" s="98">
        <v>0</v>
      </c>
      <c r="N11" s="98">
        <v>0</v>
      </c>
      <c r="O11" s="98">
        <v>0</v>
      </c>
      <c r="P11" s="98">
        <v>-2213</v>
      </c>
      <c r="Q11" s="98">
        <v>-823</v>
      </c>
      <c r="R11" s="98">
        <v>5094</v>
      </c>
      <c r="S11" s="98">
        <v>2058</v>
      </c>
      <c r="T11" s="98">
        <v>-73</v>
      </c>
      <c r="U11" s="98">
        <v>908</v>
      </c>
      <c r="V11" s="98">
        <v>-1411</v>
      </c>
      <c r="W11" s="98">
        <v>-5556</v>
      </c>
      <c r="X11" s="98">
        <v>-6132</v>
      </c>
      <c r="Y11" s="98">
        <v>-122</v>
      </c>
      <c r="Z11" s="98">
        <v>-7</v>
      </c>
      <c r="AA11" s="98">
        <v>7170</v>
      </c>
      <c r="AB11" s="98">
        <v>-128891</v>
      </c>
    </row>
    <row r="12" spans="1:28" s="63" customFormat="1" ht="15.5" customHeight="1" x14ac:dyDescent="0.2">
      <c r="A12" s="49"/>
      <c r="B12" s="115" t="s">
        <v>90</v>
      </c>
      <c r="C12" s="116">
        <v>0</v>
      </c>
      <c r="D12" s="116">
        <v>0</v>
      </c>
      <c r="E12" s="116">
        <v>0</v>
      </c>
      <c r="F12" s="116">
        <v>0</v>
      </c>
      <c r="G12" s="116">
        <v>0</v>
      </c>
      <c r="H12" s="116">
        <v>0</v>
      </c>
      <c r="I12" s="116">
        <v>0</v>
      </c>
      <c r="J12" s="116">
        <v>0</v>
      </c>
      <c r="K12" s="116">
        <v>0</v>
      </c>
      <c r="L12" s="116">
        <v>0</v>
      </c>
      <c r="M12" s="116">
        <v>0</v>
      </c>
      <c r="N12" s="116">
        <v>0</v>
      </c>
      <c r="O12" s="116">
        <v>0</v>
      </c>
      <c r="P12" s="116">
        <v>0</v>
      </c>
      <c r="Q12" s="116">
        <v>0</v>
      </c>
      <c r="R12" s="116">
        <v>3</v>
      </c>
      <c r="S12" s="116">
        <v>3</v>
      </c>
      <c r="T12" s="116">
        <v>-544</v>
      </c>
      <c r="U12" s="116">
        <v>117</v>
      </c>
      <c r="V12" s="116">
        <v>-168</v>
      </c>
      <c r="W12" s="158">
        <v>57</v>
      </c>
      <c r="X12" s="116">
        <v>-538</v>
      </c>
      <c r="Y12" s="116">
        <v>-107</v>
      </c>
      <c r="Z12" s="116">
        <v>-642</v>
      </c>
      <c r="AA12" s="116">
        <v>805</v>
      </c>
      <c r="AB12" s="116">
        <v>-206</v>
      </c>
    </row>
    <row r="13" spans="1:28" s="63" customFormat="1" ht="15.5" customHeight="1" x14ac:dyDescent="0.2">
      <c r="A13" s="53"/>
      <c r="B13" s="112"/>
      <c r="C13" s="101">
        <f>SUM(C9:C12)</f>
        <v>-302</v>
      </c>
      <c r="D13" s="101">
        <f t="shared" ref="D13:O13" si="5">SUM(D9:D12)</f>
        <v>-416</v>
      </c>
      <c r="E13" s="101">
        <f t="shared" si="5"/>
        <v>-469</v>
      </c>
      <c r="F13" s="101">
        <f t="shared" si="5"/>
        <v>73</v>
      </c>
      <c r="G13" s="101">
        <f t="shared" si="5"/>
        <v>-350</v>
      </c>
      <c r="H13" s="101">
        <f t="shared" si="5"/>
        <v>-454</v>
      </c>
      <c r="I13" s="101">
        <f t="shared" si="5"/>
        <v>-920</v>
      </c>
      <c r="J13" s="101">
        <f t="shared" si="5"/>
        <v>-1260</v>
      </c>
      <c r="K13" s="101">
        <f t="shared" si="5"/>
        <v>-1124</v>
      </c>
      <c r="L13" s="101">
        <f t="shared" si="5"/>
        <v>-1828</v>
      </c>
      <c r="M13" s="101">
        <f t="shared" si="5"/>
        <v>-4053</v>
      </c>
      <c r="N13" s="101">
        <f t="shared" si="5"/>
        <v>-8759</v>
      </c>
      <c r="O13" s="101">
        <f t="shared" si="5"/>
        <v>-8781</v>
      </c>
      <c r="P13" s="101">
        <f t="shared" ref="P13" si="6">SUM(P9:P12)</f>
        <v>-18595</v>
      </c>
      <c r="Q13" s="101">
        <f>SUM(Q9:Q12)</f>
        <v>-20782</v>
      </c>
      <c r="R13" s="101">
        <f t="shared" ref="R13:S13" si="7">SUM(R9:R12)</f>
        <v>-34637</v>
      </c>
      <c r="S13" s="101">
        <f t="shared" si="7"/>
        <v>-82795</v>
      </c>
      <c r="T13" s="101">
        <f t="shared" ref="T13:U13" si="8">SUM(T9:T12)</f>
        <v>-32836</v>
      </c>
      <c r="U13" s="101">
        <f t="shared" si="8"/>
        <v>-28375</v>
      </c>
      <c r="V13" s="101">
        <f t="shared" ref="V13:AB13" si="9">SUM(V9:V12)</f>
        <v>-33747</v>
      </c>
      <c r="W13" s="101">
        <v>-34819</v>
      </c>
      <c r="X13" s="101">
        <f t="shared" ref="X13:AA13" si="10">SUM(X9:X12)</f>
        <v>-129777</v>
      </c>
      <c r="Y13" s="101">
        <f t="shared" si="10"/>
        <v>-25259</v>
      </c>
      <c r="Z13" s="101">
        <f t="shared" si="10"/>
        <v>-23450</v>
      </c>
      <c r="AA13" s="101">
        <f t="shared" si="10"/>
        <v>-8667</v>
      </c>
      <c r="AB13" s="101">
        <f t="shared" si="9"/>
        <v>-215277</v>
      </c>
    </row>
    <row r="14" spans="1:28" s="63" customFormat="1" ht="15.5" customHeight="1" x14ac:dyDescent="0.2">
      <c r="A14" s="49"/>
      <c r="B14" s="115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</row>
    <row r="15" spans="1:28" s="63" customFormat="1" ht="15.5" customHeight="1" x14ac:dyDescent="0.2">
      <c r="A15" s="54"/>
      <c r="B15" s="117" t="s">
        <v>91</v>
      </c>
      <c r="C15" s="101">
        <f t="shared" ref="C15:S15" si="11">C13+C6</f>
        <v>-291</v>
      </c>
      <c r="D15" s="101">
        <f t="shared" si="11"/>
        <v>-250</v>
      </c>
      <c r="E15" s="101">
        <f t="shared" si="11"/>
        <v>-415</v>
      </c>
      <c r="F15" s="101">
        <f t="shared" si="11"/>
        <v>2</v>
      </c>
      <c r="G15" s="101">
        <f t="shared" si="11"/>
        <v>-30</v>
      </c>
      <c r="H15" s="101">
        <f t="shared" si="11"/>
        <v>165</v>
      </c>
      <c r="I15" s="101">
        <f t="shared" si="11"/>
        <v>460</v>
      </c>
      <c r="J15" s="101">
        <f t="shared" si="11"/>
        <v>19</v>
      </c>
      <c r="K15" s="101">
        <f t="shared" si="11"/>
        <v>1338</v>
      </c>
      <c r="L15" s="101">
        <f t="shared" si="11"/>
        <v>4775</v>
      </c>
      <c r="M15" s="101">
        <f t="shared" si="11"/>
        <v>8822</v>
      </c>
      <c r="N15" s="101">
        <f t="shared" si="11"/>
        <v>3117</v>
      </c>
      <c r="O15" s="101">
        <f t="shared" si="11"/>
        <v>1991</v>
      </c>
      <c r="P15" s="101">
        <f t="shared" si="11"/>
        <v>-4253</v>
      </c>
      <c r="Q15" s="101">
        <f t="shared" si="11"/>
        <v>-6742</v>
      </c>
      <c r="R15" s="101">
        <f t="shared" si="11"/>
        <v>-17806</v>
      </c>
      <c r="S15" s="101">
        <f t="shared" si="11"/>
        <v>-26810</v>
      </c>
      <c r="T15" s="101">
        <f t="shared" ref="T15:U15" si="12">T13+T6</f>
        <v>-19695</v>
      </c>
      <c r="U15" s="101">
        <f t="shared" si="12"/>
        <v>-14440</v>
      </c>
      <c r="V15" s="101">
        <f t="shared" ref="V15:AB15" si="13">V13+V6</f>
        <v>-26975</v>
      </c>
      <c r="W15" s="101">
        <v>-29674</v>
      </c>
      <c r="X15" s="101">
        <f t="shared" ref="X15:AA15" si="14">X13+X6</f>
        <v>-90784</v>
      </c>
      <c r="Y15" s="101">
        <f t="shared" si="14"/>
        <v>-22398</v>
      </c>
      <c r="Z15" s="101">
        <f t="shared" si="14"/>
        <v>-19670</v>
      </c>
      <c r="AA15" s="101">
        <f t="shared" si="14"/>
        <v>-5641</v>
      </c>
      <c r="AB15" s="101">
        <f t="shared" si="13"/>
        <v>-201177</v>
      </c>
    </row>
    <row r="16" spans="1:28" s="63" customFormat="1" ht="15.5" customHeight="1" x14ac:dyDescent="0.2">
      <c r="A16" s="50"/>
      <c r="B16" s="118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</row>
    <row r="17" spans="1:28" s="63" customFormat="1" ht="15.5" customHeight="1" x14ac:dyDescent="0.2">
      <c r="A17" s="53"/>
      <c r="B17" s="112" t="s">
        <v>92</v>
      </c>
      <c r="C17" s="98">
        <v>0</v>
      </c>
      <c r="D17" s="98">
        <v>1</v>
      </c>
      <c r="E17" s="98">
        <v>0</v>
      </c>
      <c r="F17" s="98">
        <v>0</v>
      </c>
      <c r="G17" s="98">
        <v>0</v>
      </c>
      <c r="H17" s="98">
        <v>0</v>
      </c>
      <c r="I17" s="98">
        <v>3</v>
      </c>
      <c r="J17" s="98">
        <v>3</v>
      </c>
      <c r="K17" s="98">
        <v>5</v>
      </c>
      <c r="L17" s="98">
        <v>8</v>
      </c>
      <c r="M17" s="98">
        <v>22</v>
      </c>
      <c r="N17" s="98">
        <v>23</v>
      </c>
      <c r="O17" s="98">
        <v>40</v>
      </c>
      <c r="P17" s="98">
        <v>281</v>
      </c>
      <c r="Q17" s="98">
        <v>4274</v>
      </c>
      <c r="R17" s="98">
        <v>7682</v>
      </c>
      <c r="S17" s="98">
        <v>12277</v>
      </c>
      <c r="T17" s="98">
        <v>6824</v>
      </c>
      <c r="U17" s="98">
        <v>30998</v>
      </c>
      <c r="V17" s="98">
        <v>27068</v>
      </c>
      <c r="W17" s="98">
        <v>22915</v>
      </c>
      <c r="X17" s="98">
        <v>87805</v>
      </c>
      <c r="Y17" s="98">
        <v>43797</v>
      </c>
      <c r="Z17" s="98">
        <v>8590</v>
      </c>
      <c r="AA17" s="98">
        <v>15414</v>
      </c>
      <c r="AB17" s="98">
        <v>34000</v>
      </c>
    </row>
    <row r="18" spans="1:28" s="63" customFormat="1" ht="15.5" customHeight="1" x14ac:dyDescent="0.2">
      <c r="A18" s="51"/>
      <c r="B18" s="120" t="s">
        <v>93</v>
      </c>
      <c r="C18" s="97">
        <v>-1</v>
      </c>
      <c r="D18" s="97">
        <v>-1</v>
      </c>
      <c r="E18" s="97">
        <v>-1</v>
      </c>
      <c r="F18" s="97">
        <v>-4</v>
      </c>
      <c r="G18" s="97">
        <v>-1</v>
      </c>
      <c r="H18" s="97">
        <v>-5</v>
      </c>
      <c r="I18" s="97">
        <v>0</v>
      </c>
      <c r="J18" s="97">
        <v>-13</v>
      </c>
      <c r="K18" s="97">
        <v>-4</v>
      </c>
      <c r="L18" s="97">
        <v>-21</v>
      </c>
      <c r="M18" s="97">
        <v>-83</v>
      </c>
      <c r="N18" s="97">
        <v>-191</v>
      </c>
      <c r="O18" s="97">
        <v>-193</v>
      </c>
      <c r="P18" s="97">
        <v>-521</v>
      </c>
      <c r="Q18" s="97">
        <v>-558</v>
      </c>
      <c r="R18" s="97">
        <v>-1407</v>
      </c>
      <c r="S18" s="97">
        <v>-2679</v>
      </c>
      <c r="T18" s="97">
        <v>-16185</v>
      </c>
      <c r="U18" s="97">
        <v>-19904</v>
      </c>
      <c r="V18" s="97">
        <v>-27054</v>
      </c>
      <c r="W18" s="158">
        <v>-28249</v>
      </c>
      <c r="X18" s="97">
        <v>-91392</v>
      </c>
      <c r="Y18" s="97">
        <v>-52465</v>
      </c>
      <c r="Z18" s="97">
        <v>-953</v>
      </c>
      <c r="AA18" s="97">
        <v>-16766</v>
      </c>
      <c r="AB18" s="97">
        <v>-36568</v>
      </c>
    </row>
    <row r="19" spans="1:28" s="63" customFormat="1" ht="15.5" customHeight="1" x14ac:dyDescent="0.2">
      <c r="A19" s="55"/>
      <c r="B19" s="121" t="s">
        <v>94</v>
      </c>
      <c r="C19" s="101">
        <f>SUM(C17:C18)</f>
        <v>-1</v>
      </c>
      <c r="D19" s="101">
        <f t="shared" ref="D19:O19" si="15">SUM(D17:D18)</f>
        <v>0</v>
      </c>
      <c r="E19" s="101">
        <f t="shared" si="15"/>
        <v>-1</v>
      </c>
      <c r="F19" s="101">
        <f t="shared" si="15"/>
        <v>-4</v>
      </c>
      <c r="G19" s="101">
        <f t="shared" si="15"/>
        <v>-1</v>
      </c>
      <c r="H19" s="101">
        <f t="shared" si="15"/>
        <v>-5</v>
      </c>
      <c r="I19" s="101">
        <f t="shared" si="15"/>
        <v>3</v>
      </c>
      <c r="J19" s="101">
        <f t="shared" si="15"/>
        <v>-10</v>
      </c>
      <c r="K19" s="101">
        <f t="shared" si="15"/>
        <v>1</v>
      </c>
      <c r="L19" s="101">
        <f t="shared" si="15"/>
        <v>-13</v>
      </c>
      <c r="M19" s="101">
        <f t="shared" si="15"/>
        <v>-61</v>
      </c>
      <c r="N19" s="101">
        <f t="shared" si="15"/>
        <v>-168</v>
      </c>
      <c r="O19" s="101">
        <f t="shared" si="15"/>
        <v>-153</v>
      </c>
      <c r="P19" s="101">
        <f t="shared" ref="P19" si="16">SUM(P17:P18)</f>
        <v>-240</v>
      </c>
      <c r="Q19" s="101">
        <f>SUM(Q17:Q18)</f>
        <v>3716</v>
      </c>
      <c r="R19" s="101">
        <f t="shared" ref="R19:S19" si="17">SUM(R17:R18)</f>
        <v>6275</v>
      </c>
      <c r="S19" s="101">
        <f t="shared" si="17"/>
        <v>9598</v>
      </c>
      <c r="T19" s="101">
        <f t="shared" ref="T19:U19" si="18">SUM(T17:T18)</f>
        <v>-9361</v>
      </c>
      <c r="U19" s="101">
        <f t="shared" si="18"/>
        <v>11094</v>
      </c>
      <c r="V19" s="101">
        <f t="shared" ref="V19:AB19" si="19">SUM(V17:V18)</f>
        <v>14</v>
      </c>
      <c r="W19" s="101">
        <v>-5334</v>
      </c>
      <c r="X19" s="101">
        <f t="shared" ref="X19:AA19" si="20">SUM(X17:X18)</f>
        <v>-3587</v>
      </c>
      <c r="Y19" s="101">
        <f t="shared" si="20"/>
        <v>-8668</v>
      </c>
      <c r="Z19" s="101">
        <f t="shared" si="20"/>
        <v>7637</v>
      </c>
      <c r="AA19" s="101">
        <f t="shared" si="20"/>
        <v>-1352</v>
      </c>
      <c r="AB19" s="101">
        <f t="shared" si="19"/>
        <v>-2568</v>
      </c>
    </row>
    <row r="20" spans="1:28" s="63" customFormat="1" ht="15.5" customHeight="1" x14ac:dyDescent="0.2">
      <c r="A20" s="50"/>
      <c r="B20" s="118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</row>
    <row r="21" spans="1:28" s="63" customFormat="1" ht="15.5" customHeight="1" x14ac:dyDescent="0.2">
      <c r="A21" s="56"/>
      <c r="B21" s="122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</row>
    <row r="22" spans="1:28" s="63" customFormat="1" ht="15.5" customHeight="1" x14ac:dyDescent="0.2">
      <c r="A22" s="52"/>
      <c r="B22" s="124" t="s">
        <v>95</v>
      </c>
      <c r="C22" s="119">
        <f>C15+C19</f>
        <v>-292</v>
      </c>
      <c r="D22" s="119">
        <f t="shared" ref="D22:O22" si="21">D15+D19</f>
        <v>-250</v>
      </c>
      <c r="E22" s="119">
        <f t="shared" si="21"/>
        <v>-416</v>
      </c>
      <c r="F22" s="119">
        <f t="shared" si="21"/>
        <v>-2</v>
      </c>
      <c r="G22" s="119">
        <f t="shared" si="21"/>
        <v>-31</v>
      </c>
      <c r="H22" s="119">
        <f t="shared" si="21"/>
        <v>160</v>
      </c>
      <c r="I22" s="119">
        <f t="shared" si="21"/>
        <v>463</v>
      </c>
      <c r="J22" s="119">
        <f t="shared" si="21"/>
        <v>9</v>
      </c>
      <c r="K22" s="119">
        <f t="shared" si="21"/>
        <v>1339</v>
      </c>
      <c r="L22" s="119">
        <f t="shared" si="21"/>
        <v>4762</v>
      </c>
      <c r="M22" s="119">
        <f t="shared" si="21"/>
        <v>8761</v>
      </c>
      <c r="N22" s="119">
        <f t="shared" si="21"/>
        <v>2949</v>
      </c>
      <c r="O22" s="119">
        <f t="shared" si="21"/>
        <v>1838</v>
      </c>
      <c r="P22" s="119">
        <f t="shared" ref="P22" si="22">P15+P19</f>
        <v>-4493</v>
      </c>
      <c r="Q22" s="119">
        <f>Q15+Q19</f>
        <v>-3026</v>
      </c>
      <c r="R22" s="119">
        <f t="shared" ref="R22:S22" si="23">R15+R19</f>
        <v>-11531</v>
      </c>
      <c r="S22" s="119">
        <f t="shared" si="23"/>
        <v>-17212</v>
      </c>
      <c r="T22" s="119">
        <f t="shared" ref="T22:U22" si="24">T15+T19</f>
        <v>-29056</v>
      </c>
      <c r="U22" s="119">
        <f t="shared" si="24"/>
        <v>-3346</v>
      </c>
      <c r="V22" s="119">
        <f t="shared" ref="V22:AB22" si="25">V15+V19</f>
        <v>-26961</v>
      </c>
      <c r="W22" s="119">
        <f t="shared" si="25"/>
        <v>-35008</v>
      </c>
      <c r="X22" s="119">
        <f t="shared" ref="X22:AA22" si="26">X15+X19</f>
        <v>-94371</v>
      </c>
      <c r="Y22" s="119">
        <f t="shared" si="26"/>
        <v>-31066</v>
      </c>
      <c r="Z22" s="119">
        <f t="shared" si="26"/>
        <v>-12033</v>
      </c>
      <c r="AA22" s="119">
        <f t="shared" si="26"/>
        <v>-6993</v>
      </c>
      <c r="AB22" s="119">
        <f t="shared" si="25"/>
        <v>-203745</v>
      </c>
    </row>
    <row r="23" spans="1:28" s="63" customFormat="1" ht="15.5" customHeight="1" x14ac:dyDescent="0.2">
      <c r="A23" s="57"/>
      <c r="B23" s="125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</row>
    <row r="24" spans="1:28" s="63" customFormat="1" ht="15.5" customHeight="1" x14ac:dyDescent="0.2">
      <c r="A24" s="51"/>
      <c r="B24" s="120" t="s">
        <v>96</v>
      </c>
      <c r="C24" s="97">
        <v>-8</v>
      </c>
      <c r="D24" s="97">
        <v>-20</v>
      </c>
      <c r="E24" s="97">
        <v>-16</v>
      </c>
      <c r="F24" s="97">
        <v>-59</v>
      </c>
      <c r="G24" s="97">
        <v>0</v>
      </c>
      <c r="H24" s="97">
        <v>-35</v>
      </c>
      <c r="I24" s="97">
        <v>-154</v>
      </c>
      <c r="J24" s="97">
        <v>2</v>
      </c>
      <c r="K24" s="97">
        <v>-375</v>
      </c>
      <c r="L24" s="97">
        <v>-908</v>
      </c>
      <c r="M24" s="97">
        <v>-1729</v>
      </c>
      <c r="N24" s="97">
        <v>-1644</v>
      </c>
      <c r="O24" s="97">
        <v>-672</v>
      </c>
      <c r="P24" s="97">
        <v>106</v>
      </c>
      <c r="Q24" s="97">
        <v>-427</v>
      </c>
      <c r="R24" s="97">
        <v>-835</v>
      </c>
      <c r="S24" s="97">
        <v>-1828</v>
      </c>
      <c r="T24" s="97">
        <v>-584</v>
      </c>
      <c r="U24" s="97">
        <v>-628</v>
      </c>
      <c r="V24" s="97">
        <v>-1665</v>
      </c>
      <c r="W24" s="158">
        <v>214</v>
      </c>
      <c r="X24" s="97">
        <v>-2663</v>
      </c>
      <c r="Y24" s="97">
        <v>-1125</v>
      </c>
      <c r="Z24" s="97">
        <v>-1190</v>
      </c>
      <c r="AA24" s="97">
        <v>-1880</v>
      </c>
      <c r="AB24" s="97">
        <v>-4961</v>
      </c>
    </row>
    <row r="25" spans="1:28" s="63" customFormat="1" ht="15.5" customHeight="1" x14ac:dyDescent="0.2">
      <c r="A25" s="53"/>
      <c r="B25" s="112" t="s">
        <v>97</v>
      </c>
      <c r="C25" s="98">
        <v>0</v>
      </c>
      <c r="D25" s="98">
        <v>0</v>
      </c>
      <c r="E25" s="98">
        <v>0</v>
      </c>
      <c r="F25" s="98">
        <v>0</v>
      </c>
      <c r="G25" s="98">
        <v>0</v>
      </c>
      <c r="H25" s="98">
        <v>0</v>
      </c>
      <c r="I25" s="98">
        <v>0</v>
      </c>
      <c r="J25" s="98">
        <v>0</v>
      </c>
      <c r="K25" s="98">
        <v>0</v>
      </c>
      <c r="L25" s="98">
        <v>0</v>
      </c>
      <c r="M25" s="98">
        <v>0</v>
      </c>
      <c r="N25" s="98">
        <v>0</v>
      </c>
      <c r="O25" s="98">
        <v>0</v>
      </c>
      <c r="P25" s="98">
        <v>2184</v>
      </c>
      <c r="Q25" s="98">
        <v>14891</v>
      </c>
      <c r="R25" s="98">
        <v>3166</v>
      </c>
      <c r="S25" s="98">
        <v>20241</v>
      </c>
      <c r="T25" s="98">
        <v>9247</v>
      </c>
      <c r="U25" s="98">
        <v>889</v>
      </c>
      <c r="V25" s="98">
        <v>10537</v>
      </c>
      <c r="W25" s="98">
        <v>-5612</v>
      </c>
      <c r="X25" s="98">
        <v>15061</v>
      </c>
      <c r="Y25" s="98">
        <v>138</v>
      </c>
      <c r="Z25" s="98">
        <v>-103</v>
      </c>
      <c r="AA25" s="98">
        <v>58</v>
      </c>
      <c r="AB25" s="98">
        <v>-35111</v>
      </c>
    </row>
    <row r="26" spans="1:28" s="63" customFormat="1" ht="15.5" customHeight="1" x14ac:dyDescent="0.2">
      <c r="A26" s="51"/>
      <c r="B26" s="51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 s="64" customFormat="1" ht="15.5" customHeight="1" x14ac:dyDescent="0.2">
      <c r="A27" s="61"/>
      <c r="B27" s="61" t="s">
        <v>46</v>
      </c>
      <c r="C27" s="62">
        <f>SUM(C24:C25,C22)</f>
        <v>-300</v>
      </c>
      <c r="D27" s="62">
        <f t="shared" ref="D27:O27" si="27">SUM(D24:D25,D22)</f>
        <v>-270</v>
      </c>
      <c r="E27" s="62">
        <f t="shared" si="27"/>
        <v>-432</v>
      </c>
      <c r="F27" s="62">
        <f t="shared" si="27"/>
        <v>-61</v>
      </c>
      <c r="G27" s="62">
        <f t="shared" si="27"/>
        <v>-31</v>
      </c>
      <c r="H27" s="62">
        <f t="shared" si="27"/>
        <v>125</v>
      </c>
      <c r="I27" s="62">
        <f t="shared" si="27"/>
        <v>309</v>
      </c>
      <c r="J27" s="62">
        <f t="shared" si="27"/>
        <v>11</v>
      </c>
      <c r="K27" s="62">
        <f t="shared" si="27"/>
        <v>964</v>
      </c>
      <c r="L27" s="62">
        <f t="shared" si="27"/>
        <v>3854</v>
      </c>
      <c r="M27" s="62">
        <f t="shared" si="27"/>
        <v>7032</v>
      </c>
      <c r="N27" s="62">
        <f t="shared" si="27"/>
        <v>1305</v>
      </c>
      <c r="O27" s="62">
        <f t="shared" si="27"/>
        <v>1166</v>
      </c>
      <c r="P27" s="62">
        <f t="shared" ref="P27" si="28">SUM(P24:P25,P22)</f>
        <v>-2203</v>
      </c>
      <c r="Q27" s="62">
        <f>SUM(Q24:Q25,Q22)</f>
        <v>11438</v>
      </c>
      <c r="R27" s="62">
        <f t="shared" ref="R27:S27" si="29">SUM(R24:R25,R22)</f>
        <v>-9200</v>
      </c>
      <c r="S27" s="62">
        <f t="shared" si="29"/>
        <v>1201</v>
      </c>
      <c r="T27" s="62">
        <f t="shared" ref="T27:U27" si="30">SUM(T24:T25,T22)</f>
        <v>-20393</v>
      </c>
      <c r="U27" s="62">
        <f t="shared" si="30"/>
        <v>-3085</v>
      </c>
      <c r="V27" s="62">
        <f t="shared" ref="V27:W27" si="31">SUM(V24:V25,V22)</f>
        <v>-18089</v>
      </c>
      <c r="W27" s="62">
        <f t="shared" si="31"/>
        <v>-40406</v>
      </c>
      <c r="X27" s="62">
        <f t="shared" ref="X27:Z27" si="32">SUM(X24:X25,X22)</f>
        <v>-81973</v>
      </c>
      <c r="Y27" s="62">
        <f t="shared" si="32"/>
        <v>-32053</v>
      </c>
      <c r="Z27" s="62">
        <f t="shared" si="32"/>
        <v>-13326</v>
      </c>
      <c r="AA27" s="62">
        <f>SUM(AA24:AA25,AA22)</f>
        <v>-8815</v>
      </c>
      <c r="AB27" s="62">
        <f>SUM(AB22:AB25)</f>
        <v>-243817</v>
      </c>
    </row>
    <row r="28" spans="1:28" s="29" customFormat="1" ht="8" customHeight="1" x14ac:dyDescent="0.2">
      <c r="A28" s="28"/>
      <c r="B28" s="46"/>
      <c r="C28" s="46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</row>
    <row r="29" spans="1:28" hidden="1" x14ac:dyDescent="0.2">
      <c r="B29" s="35"/>
      <c r="C29" s="35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V29" s="36">
        <v>-4167</v>
      </c>
    </row>
    <row r="30" spans="1:28" hidden="1" x14ac:dyDescent="0.2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</row>
    <row r="31" spans="1:28" hidden="1" x14ac:dyDescent="0.2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4" spans="2:16" hidden="1" x14ac:dyDescent="0.2"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2:16" hidden="1" x14ac:dyDescent="0.2"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</row>
    <row r="36" spans="2:16" hidden="1" x14ac:dyDescent="0.2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7" spans="2:16" hidden="1" x14ac:dyDescent="0.2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8" spans="2:16" hidden="1" x14ac:dyDescent="0.2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</row>
    <row r="39" spans="2:16" hidden="1" x14ac:dyDescent="0.2">
      <c r="D39" s="3">
        <f t="shared" ref="D39:P39" si="33">SUM(D36:D38)</f>
        <v>0</v>
      </c>
      <c r="E39" s="3">
        <f t="shared" si="33"/>
        <v>0</v>
      </c>
      <c r="F39" s="3">
        <f t="shared" si="33"/>
        <v>0</v>
      </c>
      <c r="G39" s="3">
        <f t="shared" si="33"/>
        <v>0</v>
      </c>
      <c r="H39" s="3">
        <f t="shared" si="33"/>
        <v>0</v>
      </c>
      <c r="I39" s="3">
        <f t="shared" si="33"/>
        <v>0</v>
      </c>
      <c r="J39" s="3">
        <f t="shared" si="33"/>
        <v>0</v>
      </c>
      <c r="K39" s="3">
        <f t="shared" si="33"/>
        <v>0</v>
      </c>
      <c r="L39" s="3">
        <f t="shared" si="33"/>
        <v>0</v>
      </c>
      <c r="M39" s="3">
        <f t="shared" si="33"/>
        <v>0</v>
      </c>
      <c r="N39" s="3">
        <f t="shared" si="33"/>
        <v>0</v>
      </c>
      <c r="O39" s="3">
        <f t="shared" si="33"/>
        <v>0</v>
      </c>
      <c r="P39" s="3">
        <f t="shared" si="33"/>
        <v>0</v>
      </c>
    </row>
    <row r="40" spans="2:16" hidden="1" x14ac:dyDescent="0.2"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</row>
    <row r="41" spans="2:16" hidden="1" x14ac:dyDescent="0.2">
      <c r="B41" s="41"/>
      <c r="C41" s="41"/>
      <c r="D41" s="42">
        <f t="shared" ref="D41:P41" si="34">D39+D33+D28</f>
        <v>0</v>
      </c>
      <c r="E41" s="42">
        <f t="shared" si="34"/>
        <v>0</v>
      </c>
      <c r="F41" s="42">
        <f t="shared" si="34"/>
        <v>0</v>
      </c>
      <c r="G41" s="42">
        <f t="shared" si="34"/>
        <v>0</v>
      </c>
      <c r="H41" s="42">
        <f t="shared" si="34"/>
        <v>0</v>
      </c>
      <c r="I41" s="42">
        <f t="shared" si="34"/>
        <v>0</v>
      </c>
      <c r="J41" s="42">
        <f t="shared" si="34"/>
        <v>0</v>
      </c>
      <c r="K41" s="42">
        <f t="shared" si="34"/>
        <v>0</v>
      </c>
      <c r="L41" s="42">
        <f t="shared" si="34"/>
        <v>0</v>
      </c>
      <c r="M41" s="42">
        <f t="shared" si="34"/>
        <v>0</v>
      </c>
      <c r="N41" s="42">
        <f t="shared" si="34"/>
        <v>0</v>
      </c>
      <c r="O41" s="42">
        <f t="shared" si="34"/>
        <v>0</v>
      </c>
      <c r="P41" s="42">
        <f t="shared" si="34"/>
        <v>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AB6:XFD6 S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CZ84"/>
  <sheetViews>
    <sheetView zoomScaleNormal="110" workbookViewId="0">
      <pane xSplit="3" topLeftCell="O1" activePane="topRight" state="frozen"/>
      <selection pane="topRight" activeCell="AB59" sqref="AB59"/>
    </sheetView>
  </sheetViews>
  <sheetFormatPr baseColWidth="10" defaultColWidth="0" defaultRowHeight="12" zeroHeight="1" x14ac:dyDescent="0.2"/>
  <cols>
    <col min="1" max="1" width="3" style="2" customWidth="1"/>
    <col min="2" max="2" width="95.6640625" style="1" customWidth="1"/>
    <col min="3" max="3" width="9.1640625" style="1" hidden="1" customWidth="1"/>
    <col min="4" max="20" width="11.83203125" style="4" customWidth="1"/>
    <col min="21" max="23" width="9.5" style="4" bestFit="1" customWidth="1"/>
    <col min="24" max="24" width="10.6640625" style="4" bestFit="1" customWidth="1"/>
    <col min="25" max="27" width="9.5" style="4" bestFit="1" customWidth="1"/>
    <col min="28" max="28" width="10.6640625" style="4" bestFit="1" customWidth="1"/>
    <col min="29" max="16384" width="5.5" style="4" hidden="1"/>
  </cols>
  <sheetData>
    <row r="1" spans="1:28" s="79" customFormat="1" ht="77" customHeight="1" x14ac:dyDescent="0.2">
      <c r="A1" s="65"/>
      <c r="B1" s="66"/>
      <c r="C1" s="66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</row>
    <row r="2" spans="1:28" ht="4.5" customHeight="1" x14ac:dyDescent="0.2">
      <c r="A2" s="7"/>
    </row>
    <row r="3" spans="1:28" s="80" customFormat="1" ht="15.5" customHeight="1" x14ac:dyDescent="0.2">
      <c r="A3" s="68"/>
      <c r="B3" s="69"/>
      <c r="C3" s="70"/>
      <c r="D3" s="71" t="s">
        <v>23</v>
      </c>
      <c r="E3" s="71" t="s">
        <v>24</v>
      </c>
      <c r="F3" s="71" t="s">
        <v>25</v>
      </c>
      <c r="G3" s="71" t="s">
        <v>26</v>
      </c>
      <c r="H3" s="71" t="s">
        <v>27</v>
      </c>
      <c r="I3" s="71" t="s">
        <v>28</v>
      </c>
      <c r="J3" s="71" t="s">
        <v>29</v>
      </c>
      <c r="K3" s="71" t="s">
        <v>30</v>
      </c>
      <c r="L3" s="71" t="s">
        <v>31</v>
      </c>
      <c r="M3" s="71" t="s">
        <v>32</v>
      </c>
      <c r="N3" s="71" t="s">
        <v>33</v>
      </c>
      <c r="O3" s="71" t="s">
        <v>34</v>
      </c>
      <c r="P3" s="71" t="s">
        <v>35</v>
      </c>
      <c r="Q3" s="71" t="s">
        <v>36</v>
      </c>
      <c r="R3" s="71" t="s">
        <v>37</v>
      </c>
      <c r="S3" s="72">
        <v>2021</v>
      </c>
      <c r="T3" s="72" t="s">
        <v>41</v>
      </c>
      <c r="U3" s="78" t="s">
        <v>45</v>
      </c>
      <c r="V3" s="78" t="s">
        <v>47</v>
      </c>
      <c r="W3" s="78" t="s">
        <v>131</v>
      </c>
      <c r="X3" s="78">
        <v>2022</v>
      </c>
      <c r="Y3" s="72" t="s">
        <v>137</v>
      </c>
      <c r="Z3" s="72" t="s">
        <v>140</v>
      </c>
      <c r="AA3" s="72" t="s">
        <v>145</v>
      </c>
      <c r="AB3" s="72">
        <v>2023</v>
      </c>
    </row>
    <row r="4" spans="1:28" s="81" customFormat="1" ht="15.5" customHeight="1" x14ac:dyDescent="0.2">
      <c r="A4" s="11"/>
      <c r="B4" s="126" t="s">
        <v>98</v>
      </c>
      <c r="C4" s="126"/>
      <c r="D4" s="127"/>
      <c r="E4" s="127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</row>
    <row r="5" spans="1:28" s="81" customFormat="1" ht="15.5" customHeight="1" x14ac:dyDescent="0.2">
      <c r="A5" s="10"/>
      <c r="B5" s="130" t="s">
        <v>99</v>
      </c>
      <c r="C5" s="131"/>
      <c r="D5" s="132">
        <v>-270</v>
      </c>
      <c r="E5" s="132">
        <v>-432</v>
      </c>
      <c r="F5" s="132">
        <v>-61</v>
      </c>
      <c r="G5" s="132">
        <v>-31</v>
      </c>
      <c r="H5" s="132">
        <v>125</v>
      </c>
      <c r="I5" s="132">
        <v>309</v>
      </c>
      <c r="J5" s="132">
        <v>11</v>
      </c>
      <c r="K5" s="132">
        <v>964</v>
      </c>
      <c r="L5" s="132">
        <f>3859-5</f>
        <v>3854</v>
      </c>
      <c r="M5" s="132">
        <f>7027+5</f>
        <v>7032</v>
      </c>
      <c r="N5" s="132">
        <v>1305</v>
      </c>
      <c r="O5" s="132">
        <v>1166</v>
      </c>
      <c r="P5" s="132">
        <v>-2203</v>
      </c>
      <c r="Q5" s="132">
        <v>11438</v>
      </c>
      <c r="R5" s="132">
        <v>-9200</v>
      </c>
      <c r="S5" s="132">
        <v>1201</v>
      </c>
      <c r="T5" s="132">
        <v>-20393</v>
      </c>
      <c r="U5" s="132">
        <v>-3085</v>
      </c>
      <c r="V5" s="132">
        <v>-18089</v>
      </c>
      <c r="W5" s="132">
        <v>-40406</v>
      </c>
      <c r="X5" s="132">
        <v>-81973</v>
      </c>
      <c r="Y5" s="132">
        <v>-32053</v>
      </c>
      <c r="Z5" s="132">
        <v>-13326</v>
      </c>
      <c r="AA5" s="132">
        <v>-8815</v>
      </c>
      <c r="AB5" s="132">
        <v>-243817</v>
      </c>
    </row>
    <row r="6" spans="1:28" s="81" customFormat="1" ht="15.5" customHeight="1" x14ac:dyDescent="0.2">
      <c r="A6" s="11"/>
      <c r="B6" s="133"/>
      <c r="C6" s="133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</row>
    <row r="7" spans="1:28" s="81" customFormat="1" ht="15.5" customHeight="1" x14ac:dyDescent="0.2">
      <c r="A7" s="10"/>
      <c r="B7" s="135" t="s">
        <v>100</v>
      </c>
      <c r="C7" s="136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</row>
    <row r="8" spans="1:28" s="81" customFormat="1" ht="15.5" customHeight="1" x14ac:dyDescent="0.2">
      <c r="A8" s="11"/>
      <c r="B8" s="138" t="s">
        <v>101</v>
      </c>
      <c r="C8" s="138"/>
      <c r="D8" s="128">
        <v>4</v>
      </c>
      <c r="E8" s="128">
        <v>3</v>
      </c>
      <c r="F8" s="128">
        <v>5</v>
      </c>
      <c r="G8" s="128">
        <v>5</v>
      </c>
      <c r="H8" s="128">
        <v>6</v>
      </c>
      <c r="I8" s="128">
        <v>6</v>
      </c>
      <c r="J8" s="128">
        <v>10</v>
      </c>
      <c r="K8" s="128">
        <v>17</v>
      </c>
      <c r="L8" s="128">
        <v>90</v>
      </c>
      <c r="M8" s="128">
        <v>214</v>
      </c>
      <c r="N8" s="128">
        <v>438</v>
      </c>
      <c r="O8" s="128">
        <v>562</v>
      </c>
      <c r="P8" s="128">
        <v>2121</v>
      </c>
      <c r="Q8" s="128">
        <v>2575</v>
      </c>
      <c r="R8" s="128">
        <v>3279</v>
      </c>
      <c r="S8" s="128">
        <v>8537</v>
      </c>
      <c r="T8" s="128">
        <v>3486</v>
      </c>
      <c r="U8" s="128">
        <v>5031</v>
      </c>
      <c r="V8" s="128">
        <v>4385</v>
      </c>
      <c r="W8" s="128">
        <v>4432</v>
      </c>
      <c r="X8" s="128">
        <v>17334</v>
      </c>
      <c r="Y8" s="128">
        <v>5805</v>
      </c>
      <c r="Z8" s="128">
        <v>5817</v>
      </c>
      <c r="AA8" s="128">
        <v>5880</v>
      </c>
      <c r="AB8" s="128">
        <v>24781</v>
      </c>
    </row>
    <row r="9" spans="1:28" s="81" customFormat="1" ht="15.5" customHeight="1" x14ac:dyDescent="0.2">
      <c r="A9" s="10"/>
      <c r="B9" s="130" t="s">
        <v>102</v>
      </c>
      <c r="C9" s="130"/>
      <c r="D9" s="139">
        <v>0</v>
      </c>
      <c r="E9" s="139">
        <v>0</v>
      </c>
      <c r="F9" s="139">
        <v>0</v>
      </c>
      <c r="G9" s="139">
        <v>0</v>
      </c>
      <c r="H9" s="139">
        <v>0</v>
      </c>
      <c r="I9" s="139">
        <v>0</v>
      </c>
      <c r="J9" s="139">
        <v>0</v>
      </c>
      <c r="K9" s="139">
        <v>0</v>
      </c>
      <c r="L9" s="139">
        <v>0</v>
      </c>
      <c r="M9" s="139">
        <v>0</v>
      </c>
      <c r="N9" s="139">
        <v>0</v>
      </c>
      <c r="O9" s="139">
        <v>0</v>
      </c>
      <c r="P9" s="139">
        <v>0</v>
      </c>
      <c r="Q9" s="139">
        <v>0</v>
      </c>
      <c r="R9" s="139" t="s">
        <v>38</v>
      </c>
      <c r="S9" s="139" t="s">
        <v>38</v>
      </c>
      <c r="T9" s="139">
        <v>45</v>
      </c>
      <c r="U9" s="139">
        <v>611</v>
      </c>
      <c r="V9" s="139">
        <v>8</v>
      </c>
      <c r="W9" s="139">
        <v>398</v>
      </c>
      <c r="X9" s="139">
        <v>1062</v>
      </c>
      <c r="Y9" s="139">
        <v>108</v>
      </c>
      <c r="Z9" s="139">
        <v>156</v>
      </c>
      <c r="AA9" s="139">
        <v>490</v>
      </c>
      <c r="AB9" s="139">
        <v>12564</v>
      </c>
    </row>
    <row r="10" spans="1:28" s="81" customFormat="1" ht="15.5" customHeight="1" x14ac:dyDescent="0.2">
      <c r="A10" s="11"/>
      <c r="B10" s="138" t="s">
        <v>133</v>
      </c>
      <c r="C10" s="138"/>
      <c r="D10" s="128">
        <v>0</v>
      </c>
      <c r="E10" s="128">
        <v>0</v>
      </c>
      <c r="F10" s="128">
        <v>0</v>
      </c>
      <c r="G10" s="128">
        <v>0</v>
      </c>
      <c r="H10" s="128">
        <v>0</v>
      </c>
      <c r="I10" s="128">
        <v>0</v>
      </c>
      <c r="J10" s="128">
        <v>0</v>
      </c>
      <c r="K10" s="128">
        <v>0</v>
      </c>
      <c r="L10" s="128">
        <v>0</v>
      </c>
      <c r="M10" s="128">
        <v>0</v>
      </c>
      <c r="N10" s="128">
        <v>0</v>
      </c>
      <c r="O10" s="128">
        <v>0</v>
      </c>
      <c r="P10" s="128">
        <v>0</v>
      </c>
      <c r="Q10" s="128">
        <v>0</v>
      </c>
      <c r="R10" s="128">
        <v>0</v>
      </c>
      <c r="S10" s="128">
        <v>0</v>
      </c>
      <c r="T10" s="128">
        <v>0</v>
      </c>
      <c r="U10" s="128">
        <v>0</v>
      </c>
      <c r="V10" s="128">
        <v>0</v>
      </c>
      <c r="W10" s="128">
        <v>2740</v>
      </c>
      <c r="X10" s="128">
        <v>2740</v>
      </c>
      <c r="Y10" s="128" t="s">
        <v>38</v>
      </c>
      <c r="Z10" s="128" t="s">
        <v>38</v>
      </c>
      <c r="AA10" s="128" t="s">
        <v>38</v>
      </c>
      <c r="AB10" s="128">
        <v>75364</v>
      </c>
    </row>
    <row r="11" spans="1:28" s="81" customFormat="1" ht="15.5" customHeight="1" x14ac:dyDescent="0.2">
      <c r="A11" s="10"/>
      <c r="B11" s="130" t="s">
        <v>132</v>
      </c>
      <c r="C11" s="130"/>
      <c r="D11" s="139">
        <v>0</v>
      </c>
      <c r="E11" s="139">
        <v>0</v>
      </c>
      <c r="F11" s="139">
        <v>0</v>
      </c>
      <c r="G11" s="139">
        <v>0</v>
      </c>
      <c r="H11" s="139">
        <v>0</v>
      </c>
      <c r="I11" s="139">
        <v>0</v>
      </c>
      <c r="J11" s="139">
        <v>0</v>
      </c>
      <c r="K11" s="139">
        <v>0</v>
      </c>
      <c r="L11" s="139">
        <v>0</v>
      </c>
      <c r="M11" s="139">
        <v>0</v>
      </c>
      <c r="N11" s="139">
        <v>0</v>
      </c>
      <c r="O11" s="139">
        <v>0</v>
      </c>
      <c r="P11" s="139">
        <v>0</v>
      </c>
      <c r="Q11" s="139">
        <v>0</v>
      </c>
      <c r="R11" s="139">
        <v>0</v>
      </c>
      <c r="S11" s="139">
        <v>0</v>
      </c>
      <c r="T11" s="139">
        <v>0</v>
      </c>
      <c r="U11" s="139">
        <v>0</v>
      </c>
      <c r="V11" s="139">
        <v>0</v>
      </c>
      <c r="W11" s="139">
        <v>79</v>
      </c>
      <c r="X11" s="139">
        <v>79</v>
      </c>
      <c r="Y11" s="139" t="s">
        <v>38</v>
      </c>
      <c r="Z11" s="139" t="s">
        <v>38</v>
      </c>
      <c r="AA11" s="139" t="s">
        <v>38</v>
      </c>
      <c r="AB11" s="139">
        <v>0</v>
      </c>
    </row>
    <row r="12" spans="1:28" s="81" customFormat="1" ht="15.5" customHeight="1" x14ac:dyDescent="0.2">
      <c r="A12" s="10"/>
      <c r="B12" s="130" t="s">
        <v>139</v>
      </c>
      <c r="C12" s="130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>
        <v>407</v>
      </c>
      <c r="Z12" s="139">
        <v>-305</v>
      </c>
      <c r="AA12" s="139">
        <v>82</v>
      </c>
      <c r="AB12" s="139">
        <v>561</v>
      </c>
    </row>
    <row r="13" spans="1:28" s="81" customFormat="1" ht="15.5" customHeight="1" x14ac:dyDescent="0.2">
      <c r="A13" s="11"/>
      <c r="B13" s="138" t="s">
        <v>103</v>
      </c>
      <c r="C13" s="138"/>
      <c r="D13" s="128">
        <v>0</v>
      </c>
      <c r="E13" s="128">
        <v>0</v>
      </c>
      <c r="F13" s="128">
        <v>0</v>
      </c>
      <c r="G13" s="128">
        <v>0</v>
      </c>
      <c r="H13" s="128">
        <v>0</v>
      </c>
      <c r="I13" s="128">
        <v>0</v>
      </c>
      <c r="J13" s="128">
        <v>0</v>
      </c>
      <c r="K13" s="128">
        <v>0</v>
      </c>
      <c r="L13" s="128">
        <v>0</v>
      </c>
      <c r="M13" s="128">
        <v>0</v>
      </c>
      <c r="N13" s="128">
        <v>0</v>
      </c>
      <c r="O13" s="128">
        <v>0</v>
      </c>
      <c r="P13" s="128">
        <v>0</v>
      </c>
      <c r="Q13" s="128">
        <v>0</v>
      </c>
      <c r="R13" s="128" t="s">
        <v>38</v>
      </c>
      <c r="S13" s="128" t="s">
        <v>38</v>
      </c>
      <c r="T13" s="128">
        <v>15453</v>
      </c>
      <c r="U13" s="128">
        <v>-7602</v>
      </c>
      <c r="V13" s="128">
        <v>-2563</v>
      </c>
      <c r="W13" s="128">
        <v>2871</v>
      </c>
      <c r="X13" s="128">
        <v>8159</v>
      </c>
      <c r="Y13" s="128">
        <v>284</v>
      </c>
      <c r="Z13" s="128">
        <v>56</v>
      </c>
      <c r="AA13" s="128">
        <v>-37</v>
      </c>
      <c r="AB13" s="128">
        <v>347</v>
      </c>
    </row>
    <row r="14" spans="1:28" s="81" customFormat="1" ht="15.5" customHeight="1" x14ac:dyDescent="0.2">
      <c r="A14" s="10"/>
      <c r="B14" s="130" t="s">
        <v>104</v>
      </c>
      <c r="C14" s="130"/>
      <c r="D14" s="139">
        <v>0</v>
      </c>
      <c r="E14" s="139">
        <v>0</v>
      </c>
      <c r="F14" s="139">
        <v>0</v>
      </c>
      <c r="G14" s="139">
        <v>0</v>
      </c>
      <c r="H14" s="139">
        <v>0</v>
      </c>
      <c r="I14" s="139">
        <v>0</v>
      </c>
      <c r="J14" s="139">
        <v>0</v>
      </c>
      <c r="K14" s="139">
        <v>0</v>
      </c>
      <c r="L14" s="139">
        <v>0</v>
      </c>
      <c r="M14" s="139">
        <v>0</v>
      </c>
      <c r="N14" s="139">
        <v>0</v>
      </c>
      <c r="O14" s="139">
        <v>0</v>
      </c>
      <c r="P14" s="139">
        <v>1957</v>
      </c>
      <c r="Q14" s="139">
        <v>0</v>
      </c>
      <c r="R14" s="139" t="s">
        <v>38</v>
      </c>
      <c r="S14" s="139" t="s">
        <v>38</v>
      </c>
      <c r="T14" s="139" t="s">
        <v>38</v>
      </c>
      <c r="U14" s="139" t="s">
        <v>38</v>
      </c>
      <c r="V14" s="139" t="s">
        <v>38</v>
      </c>
      <c r="W14" s="139" t="s">
        <v>38</v>
      </c>
      <c r="X14" s="139" t="s">
        <v>38</v>
      </c>
      <c r="Y14" s="139" t="s">
        <v>38</v>
      </c>
      <c r="Z14" s="139"/>
      <c r="AA14" s="139"/>
      <c r="AB14" s="139">
        <v>0</v>
      </c>
    </row>
    <row r="15" spans="1:28" s="81" customFormat="1" ht="15.5" customHeight="1" x14ac:dyDescent="0.2">
      <c r="A15" s="11"/>
      <c r="B15" s="138" t="s">
        <v>105</v>
      </c>
      <c r="C15" s="138"/>
      <c r="D15" s="128">
        <v>0</v>
      </c>
      <c r="E15" s="128">
        <v>0</v>
      </c>
      <c r="F15" s="128">
        <v>0</v>
      </c>
      <c r="G15" s="128">
        <v>0</v>
      </c>
      <c r="H15" s="128">
        <v>0</v>
      </c>
      <c r="I15" s="128">
        <v>0</v>
      </c>
      <c r="J15" s="128">
        <v>0</v>
      </c>
      <c r="K15" s="128">
        <v>0</v>
      </c>
      <c r="L15" s="128">
        <v>0</v>
      </c>
      <c r="M15" s="128">
        <v>0</v>
      </c>
      <c r="N15" s="128">
        <v>0</v>
      </c>
      <c r="O15" s="128">
        <v>0</v>
      </c>
      <c r="P15" s="128">
        <v>0</v>
      </c>
      <c r="Q15" s="128">
        <v>2</v>
      </c>
      <c r="R15" s="128">
        <v>92</v>
      </c>
      <c r="S15" s="128">
        <v>94</v>
      </c>
      <c r="T15" s="128">
        <v>34</v>
      </c>
      <c r="U15" s="128">
        <v>-22.915639999999996</v>
      </c>
      <c r="V15" s="128" t="s">
        <v>38</v>
      </c>
      <c r="W15" s="128">
        <v>120</v>
      </c>
      <c r="X15" s="128">
        <v>131</v>
      </c>
      <c r="Y15" s="128">
        <v>181</v>
      </c>
      <c r="Z15" s="128">
        <v>-175</v>
      </c>
      <c r="AA15" s="128">
        <v>46</v>
      </c>
      <c r="AB15" s="128">
        <v>2245</v>
      </c>
    </row>
    <row r="16" spans="1:28" s="81" customFormat="1" ht="15.5" customHeight="1" x14ac:dyDescent="0.2">
      <c r="A16" s="10"/>
      <c r="B16" s="130" t="s">
        <v>106</v>
      </c>
      <c r="C16" s="130"/>
      <c r="D16" s="139">
        <v>0</v>
      </c>
      <c r="E16" s="139">
        <v>0</v>
      </c>
      <c r="F16" s="139">
        <v>0</v>
      </c>
      <c r="G16" s="139">
        <v>0</v>
      </c>
      <c r="H16" s="139">
        <v>0</v>
      </c>
      <c r="I16" s="139">
        <v>0</v>
      </c>
      <c r="J16" s="139">
        <v>0</v>
      </c>
      <c r="K16" s="139">
        <v>0</v>
      </c>
      <c r="L16" s="139">
        <v>0</v>
      </c>
      <c r="M16" s="139">
        <v>0</v>
      </c>
      <c r="N16" s="139">
        <v>0</v>
      </c>
      <c r="O16" s="139">
        <v>0</v>
      </c>
      <c r="P16" s="139">
        <v>0</v>
      </c>
      <c r="Q16" s="139">
        <v>0</v>
      </c>
      <c r="R16" s="139" t="s">
        <v>38</v>
      </c>
      <c r="S16" s="139" t="s">
        <v>38</v>
      </c>
      <c r="T16" s="139">
        <v>23</v>
      </c>
      <c r="U16" s="139">
        <v>-0.98338999999999999</v>
      </c>
      <c r="V16" s="139">
        <v>-9</v>
      </c>
      <c r="W16" s="139">
        <v>-13</v>
      </c>
      <c r="X16" s="139" t="s">
        <v>38</v>
      </c>
      <c r="Y16" s="139" t="s">
        <v>38</v>
      </c>
      <c r="Z16" s="139"/>
      <c r="AA16" s="139">
        <v>0</v>
      </c>
      <c r="AB16" s="139">
        <v>0</v>
      </c>
    </row>
    <row r="17" spans="1:28" s="81" customFormat="1" ht="15.5" customHeight="1" x14ac:dyDescent="0.2">
      <c r="A17" s="11"/>
      <c r="B17" s="138" t="s">
        <v>107</v>
      </c>
      <c r="C17" s="138"/>
      <c r="D17" s="128">
        <v>0</v>
      </c>
      <c r="E17" s="128">
        <v>0</v>
      </c>
      <c r="F17" s="128">
        <v>0</v>
      </c>
      <c r="G17" s="128">
        <v>0</v>
      </c>
      <c r="H17" s="128">
        <v>0</v>
      </c>
      <c r="I17" s="128">
        <v>0</v>
      </c>
      <c r="J17" s="128">
        <v>0</v>
      </c>
      <c r="K17" s="128">
        <v>0</v>
      </c>
      <c r="L17" s="128">
        <v>0</v>
      </c>
      <c r="M17" s="128">
        <v>0</v>
      </c>
      <c r="N17" s="128">
        <v>0</v>
      </c>
      <c r="O17" s="128">
        <v>0</v>
      </c>
      <c r="P17" s="128">
        <v>0</v>
      </c>
      <c r="Q17" s="128">
        <v>0</v>
      </c>
      <c r="R17" s="128" t="s">
        <v>38</v>
      </c>
      <c r="S17" s="128">
        <v>1957</v>
      </c>
      <c r="T17" s="128" t="s">
        <v>38</v>
      </c>
      <c r="U17" s="128" t="s">
        <v>38</v>
      </c>
      <c r="V17" s="128" t="s">
        <v>38</v>
      </c>
      <c r="W17" s="128">
        <v>576</v>
      </c>
      <c r="X17" s="128">
        <v>576</v>
      </c>
      <c r="Y17" s="128">
        <v>48</v>
      </c>
      <c r="Z17" s="128">
        <v>-115</v>
      </c>
      <c r="AA17" s="128">
        <v>67</v>
      </c>
      <c r="AB17" s="128">
        <v>0</v>
      </c>
    </row>
    <row r="18" spans="1:28" s="81" customFormat="1" ht="15.5" customHeight="1" x14ac:dyDescent="0.2">
      <c r="A18" s="10"/>
      <c r="B18" s="130" t="s">
        <v>108</v>
      </c>
      <c r="C18" s="130"/>
      <c r="D18" s="139">
        <v>0</v>
      </c>
      <c r="E18" s="139">
        <v>0</v>
      </c>
      <c r="F18" s="139">
        <v>0</v>
      </c>
      <c r="G18" s="139">
        <v>0</v>
      </c>
      <c r="H18" s="139">
        <v>0</v>
      </c>
      <c r="I18" s="139">
        <v>0</v>
      </c>
      <c r="J18" s="139">
        <v>0</v>
      </c>
      <c r="K18" s="139">
        <v>0</v>
      </c>
      <c r="L18" s="139">
        <v>0</v>
      </c>
      <c r="M18" s="139">
        <v>0</v>
      </c>
      <c r="N18" s="139">
        <v>0</v>
      </c>
      <c r="O18" s="139">
        <v>0</v>
      </c>
      <c r="P18" s="139">
        <v>0</v>
      </c>
      <c r="Q18" s="139">
        <v>0</v>
      </c>
      <c r="R18" s="139">
        <v>-3</v>
      </c>
      <c r="S18" s="139">
        <v>-3</v>
      </c>
      <c r="T18" s="139">
        <v>544</v>
      </c>
      <c r="U18" s="139">
        <v>-117</v>
      </c>
      <c r="V18" s="139">
        <v>168</v>
      </c>
      <c r="W18" s="139">
        <v>-57</v>
      </c>
      <c r="X18" s="139">
        <v>538</v>
      </c>
      <c r="Y18" s="139">
        <v>107</v>
      </c>
      <c r="Z18" s="139">
        <v>642</v>
      </c>
      <c r="AA18" s="139">
        <v>-805</v>
      </c>
      <c r="AB18" s="139">
        <v>206</v>
      </c>
    </row>
    <row r="19" spans="1:28" s="81" customFormat="1" ht="15.5" customHeight="1" x14ac:dyDescent="0.2">
      <c r="A19" s="11"/>
      <c r="B19" s="138" t="s">
        <v>109</v>
      </c>
      <c r="C19" s="138"/>
      <c r="D19" s="128">
        <v>0</v>
      </c>
      <c r="E19" s="128">
        <v>0</v>
      </c>
      <c r="F19" s="128">
        <v>0</v>
      </c>
      <c r="G19" s="128">
        <v>0</v>
      </c>
      <c r="H19" s="128">
        <v>0</v>
      </c>
      <c r="I19" s="128">
        <v>0</v>
      </c>
      <c r="J19" s="128">
        <v>0</v>
      </c>
      <c r="K19" s="128">
        <v>0</v>
      </c>
      <c r="L19" s="128">
        <v>0</v>
      </c>
      <c r="M19" s="128">
        <v>0</v>
      </c>
      <c r="N19" s="128">
        <v>0</v>
      </c>
      <c r="O19" s="128">
        <v>0</v>
      </c>
      <c r="P19" s="128">
        <v>-2184</v>
      </c>
      <c r="Q19" s="128">
        <v>-14891</v>
      </c>
      <c r="R19" s="128">
        <v>-3166</v>
      </c>
      <c r="S19" s="128">
        <v>-20241</v>
      </c>
      <c r="T19" s="128">
        <v>-9247</v>
      </c>
      <c r="U19" s="128">
        <v>-889.0594600000004</v>
      </c>
      <c r="V19" s="128">
        <v>-10537</v>
      </c>
      <c r="W19" s="128">
        <v>5612</v>
      </c>
      <c r="X19" s="128">
        <v>-15061</v>
      </c>
      <c r="Y19" s="128">
        <v>-138</v>
      </c>
      <c r="Z19" s="128">
        <v>103</v>
      </c>
      <c r="AA19" s="128">
        <v>-58</v>
      </c>
      <c r="AB19" s="128">
        <v>35111</v>
      </c>
    </row>
    <row r="20" spans="1:28" s="81" customFormat="1" ht="15.5" customHeight="1" x14ac:dyDescent="0.2">
      <c r="A20" s="10"/>
      <c r="B20" s="130" t="s">
        <v>110</v>
      </c>
      <c r="C20" s="130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>
        <v>4215</v>
      </c>
      <c r="V20" s="139">
        <v>8808</v>
      </c>
      <c r="W20" s="139">
        <v>9526</v>
      </c>
      <c r="X20" s="139">
        <v>22549</v>
      </c>
      <c r="Y20" s="139">
        <v>12042</v>
      </c>
      <c r="Z20" s="139">
        <v>-13553</v>
      </c>
      <c r="AA20" s="139">
        <v>1511</v>
      </c>
      <c r="AB20" s="139">
        <v>-14216</v>
      </c>
    </row>
    <row r="21" spans="1:28" s="81" customFormat="1" ht="15.5" customHeight="1" x14ac:dyDescent="0.2">
      <c r="A21" s="11"/>
      <c r="B21" s="138" t="s">
        <v>111</v>
      </c>
      <c r="C21" s="138"/>
      <c r="D21" s="128">
        <v>0</v>
      </c>
      <c r="E21" s="128">
        <v>0</v>
      </c>
      <c r="F21" s="128">
        <v>0</v>
      </c>
      <c r="G21" s="128">
        <v>0</v>
      </c>
      <c r="H21" s="128">
        <v>0</v>
      </c>
      <c r="I21" s="128">
        <v>0</v>
      </c>
      <c r="J21" s="128">
        <v>0</v>
      </c>
      <c r="K21" s="128">
        <v>0</v>
      </c>
      <c r="L21" s="128">
        <v>16</v>
      </c>
      <c r="M21" s="128">
        <v>45</v>
      </c>
      <c r="N21" s="128">
        <v>59</v>
      </c>
      <c r="O21" s="128">
        <v>106</v>
      </c>
      <c r="P21" s="128">
        <v>196</v>
      </c>
      <c r="Q21" s="128">
        <v>228</v>
      </c>
      <c r="R21" s="128">
        <v>261</v>
      </c>
      <c r="S21" s="128">
        <v>791</v>
      </c>
      <c r="T21" s="128">
        <v>238</v>
      </c>
      <c r="U21" s="128">
        <v>216.99030999999999</v>
      </c>
      <c r="V21" s="128">
        <v>188</v>
      </c>
      <c r="W21" s="128">
        <v>58</v>
      </c>
      <c r="X21" s="128">
        <v>701</v>
      </c>
      <c r="Y21" s="128">
        <v>105</v>
      </c>
      <c r="Z21" s="128">
        <v>81</v>
      </c>
      <c r="AA21" s="128">
        <v>52</v>
      </c>
      <c r="AB21" s="128">
        <v>266</v>
      </c>
    </row>
    <row r="22" spans="1:28" s="81" customFormat="1" ht="15.5" customHeight="1" x14ac:dyDescent="0.2">
      <c r="A22" s="10"/>
      <c r="B22" s="130" t="s">
        <v>40</v>
      </c>
      <c r="C22" s="130"/>
      <c r="D22" s="139">
        <v>0</v>
      </c>
      <c r="E22" s="139">
        <v>0</v>
      </c>
      <c r="F22" s="139">
        <v>0</v>
      </c>
      <c r="G22" s="139">
        <v>0</v>
      </c>
      <c r="H22" s="139">
        <v>0</v>
      </c>
      <c r="I22" s="139">
        <v>0</v>
      </c>
      <c r="J22" s="139">
        <v>0</v>
      </c>
      <c r="K22" s="139">
        <v>0</v>
      </c>
      <c r="L22" s="139">
        <v>0</v>
      </c>
      <c r="M22" s="139">
        <v>0</v>
      </c>
      <c r="N22" s="139">
        <v>0</v>
      </c>
      <c r="O22" s="139">
        <v>0</v>
      </c>
      <c r="P22" s="139">
        <v>0</v>
      </c>
      <c r="Q22" s="139">
        <v>0</v>
      </c>
      <c r="R22" s="139">
        <v>0</v>
      </c>
      <c r="S22" s="139" t="s">
        <v>38</v>
      </c>
      <c r="T22" s="139" t="s">
        <v>38</v>
      </c>
      <c r="U22" s="139" t="s">
        <v>38</v>
      </c>
      <c r="V22" s="139" t="s">
        <v>38</v>
      </c>
      <c r="W22" s="139" t="s">
        <v>38</v>
      </c>
      <c r="X22" s="139" t="s">
        <v>38</v>
      </c>
      <c r="Y22" s="139" t="s">
        <v>38</v>
      </c>
      <c r="Z22" s="139" t="s">
        <v>38</v>
      </c>
      <c r="AA22" s="139" t="s">
        <v>38</v>
      </c>
      <c r="AB22" s="139">
        <v>0</v>
      </c>
    </row>
    <row r="23" spans="1:28" s="81" customFormat="1" ht="15.5" customHeight="1" x14ac:dyDescent="0.2">
      <c r="A23" s="11"/>
      <c r="B23" s="138" t="s">
        <v>112</v>
      </c>
      <c r="C23" s="138"/>
      <c r="D23" s="128">
        <v>0</v>
      </c>
      <c r="E23" s="128">
        <v>0</v>
      </c>
      <c r="F23" s="128">
        <v>0</v>
      </c>
      <c r="G23" s="128">
        <v>0</v>
      </c>
      <c r="H23" s="128">
        <v>0</v>
      </c>
      <c r="I23" s="128">
        <v>0</v>
      </c>
      <c r="J23" s="128">
        <v>0</v>
      </c>
      <c r="K23" s="128">
        <v>0</v>
      </c>
      <c r="L23" s="128">
        <v>0</v>
      </c>
      <c r="M23" s="128">
        <v>0</v>
      </c>
      <c r="N23" s="128">
        <v>0</v>
      </c>
      <c r="O23" s="128">
        <v>0</v>
      </c>
      <c r="P23" s="128">
        <v>0</v>
      </c>
      <c r="Q23" s="128">
        <v>0</v>
      </c>
      <c r="R23" s="128">
        <v>0</v>
      </c>
      <c r="S23" s="128" t="s">
        <v>38</v>
      </c>
      <c r="T23" s="128" t="s">
        <v>38</v>
      </c>
      <c r="U23" s="128" t="s">
        <v>38</v>
      </c>
      <c r="V23" s="128" t="s">
        <v>38</v>
      </c>
      <c r="W23" s="128" t="s">
        <v>38</v>
      </c>
      <c r="X23" s="128" t="s">
        <v>38</v>
      </c>
      <c r="Y23" s="128" t="s">
        <v>38</v>
      </c>
      <c r="Z23" s="128" t="s">
        <v>38</v>
      </c>
      <c r="AA23" s="128" t="s">
        <v>38</v>
      </c>
      <c r="AB23" s="128">
        <v>0</v>
      </c>
    </row>
    <row r="24" spans="1:28" s="81" customFormat="1" ht="15.5" customHeight="1" x14ac:dyDescent="0.2">
      <c r="A24" s="11"/>
      <c r="B24" s="138" t="s">
        <v>147</v>
      </c>
      <c r="C24" s="138"/>
      <c r="D24" s="128">
        <v>0</v>
      </c>
      <c r="E24" s="128">
        <v>0</v>
      </c>
      <c r="F24" s="128">
        <v>0</v>
      </c>
      <c r="G24" s="128">
        <v>0</v>
      </c>
      <c r="H24" s="128">
        <v>0</v>
      </c>
      <c r="I24" s="128">
        <v>0</v>
      </c>
      <c r="J24" s="128">
        <v>0</v>
      </c>
      <c r="K24" s="128">
        <v>0</v>
      </c>
      <c r="L24" s="128">
        <v>0</v>
      </c>
      <c r="M24" s="128">
        <v>0</v>
      </c>
      <c r="N24" s="128">
        <v>0</v>
      </c>
      <c r="O24" s="128">
        <v>0</v>
      </c>
      <c r="P24" s="128">
        <v>0</v>
      </c>
      <c r="Q24" s="128">
        <v>0</v>
      </c>
      <c r="R24" s="128">
        <v>0</v>
      </c>
      <c r="S24" s="128" t="s">
        <v>38</v>
      </c>
      <c r="T24" s="128" t="s">
        <v>38</v>
      </c>
      <c r="U24" s="128" t="s">
        <v>38</v>
      </c>
      <c r="V24" s="128" t="s">
        <v>38</v>
      </c>
      <c r="W24" s="128" t="s">
        <v>38</v>
      </c>
      <c r="X24" s="128" t="s">
        <v>38</v>
      </c>
      <c r="Y24" s="128" t="s">
        <v>38</v>
      </c>
      <c r="Z24" s="128" t="s">
        <v>38</v>
      </c>
      <c r="AA24" s="128" t="s">
        <v>38</v>
      </c>
      <c r="AB24" s="128">
        <v>46834</v>
      </c>
    </row>
    <row r="25" spans="1:28" s="82" customFormat="1" ht="15.5" customHeight="1" x14ac:dyDescent="0.2">
      <c r="A25" s="73"/>
      <c r="B25" s="135" t="s">
        <v>0</v>
      </c>
      <c r="C25" s="136"/>
      <c r="D25" s="140">
        <f t="shared" ref="D25" si="0">SUM(D5:D21)</f>
        <v>-266</v>
      </c>
      <c r="E25" s="140">
        <f t="shared" ref="E25:U25" si="1">SUM(E5:E21)</f>
        <v>-429</v>
      </c>
      <c r="F25" s="140">
        <f t="shared" si="1"/>
        <v>-56</v>
      </c>
      <c r="G25" s="140">
        <f t="shared" si="1"/>
        <v>-26</v>
      </c>
      <c r="H25" s="140">
        <f t="shared" si="1"/>
        <v>131</v>
      </c>
      <c r="I25" s="140">
        <f t="shared" si="1"/>
        <v>315</v>
      </c>
      <c r="J25" s="140">
        <f t="shared" si="1"/>
        <v>21</v>
      </c>
      <c r="K25" s="140">
        <f t="shared" si="1"/>
        <v>981</v>
      </c>
      <c r="L25" s="140">
        <f t="shared" si="1"/>
        <v>3960</v>
      </c>
      <c r="M25" s="140">
        <f t="shared" si="1"/>
        <v>7291</v>
      </c>
      <c r="N25" s="140">
        <f t="shared" si="1"/>
        <v>1802</v>
      </c>
      <c r="O25" s="140">
        <f t="shared" si="1"/>
        <v>1834</v>
      </c>
      <c r="P25" s="140">
        <f t="shared" si="1"/>
        <v>-113</v>
      </c>
      <c r="Q25" s="140">
        <f t="shared" si="1"/>
        <v>-648</v>
      </c>
      <c r="R25" s="140">
        <f t="shared" si="1"/>
        <v>-8737</v>
      </c>
      <c r="S25" s="140">
        <f t="shared" si="1"/>
        <v>-7664</v>
      </c>
      <c r="T25" s="140">
        <f t="shared" si="1"/>
        <v>-9817</v>
      </c>
      <c r="U25" s="140">
        <f t="shared" si="1"/>
        <v>-1642.968180000001</v>
      </c>
      <c r="V25" s="140">
        <f>SUM(V5:V24)</f>
        <v>-17641</v>
      </c>
      <c r="W25" s="140">
        <v>-14064</v>
      </c>
      <c r="X25" s="140">
        <f>SUM(X5:X24)</f>
        <v>-43165</v>
      </c>
      <c r="Y25" s="140">
        <f>SUM(Y5:Y24)</f>
        <v>-13104</v>
      </c>
      <c r="Z25" s="140">
        <f>SUM(Z5:Z24)</f>
        <v>-20619</v>
      </c>
      <c r="AA25" s="140">
        <f>SUM(AA5:AA24)</f>
        <v>-1587</v>
      </c>
      <c r="AB25" s="140">
        <f>SUM(AB5:AB24)</f>
        <v>-59754</v>
      </c>
    </row>
    <row r="26" spans="1:28" s="81" customFormat="1" ht="15.5" customHeight="1" x14ac:dyDescent="0.2">
      <c r="A26" s="11"/>
      <c r="B26" s="133"/>
      <c r="C26" s="133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</row>
    <row r="27" spans="1:28" s="81" customFormat="1" ht="15.5" customHeight="1" x14ac:dyDescent="0.2">
      <c r="A27" s="10"/>
      <c r="B27" s="136" t="s">
        <v>113</v>
      </c>
      <c r="C27" s="136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</row>
    <row r="28" spans="1:28" s="81" customFormat="1" ht="15.5" customHeight="1" x14ac:dyDescent="0.2">
      <c r="A28" s="11"/>
      <c r="B28" s="143" t="s">
        <v>114</v>
      </c>
      <c r="C28" s="143"/>
      <c r="D28" s="144">
        <v>37</v>
      </c>
      <c r="E28" s="145">
        <v>-3</v>
      </c>
      <c r="F28" s="144">
        <v>-37</v>
      </c>
      <c r="G28" s="145">
        <v>-480</v>
      </c>
      <c r="H28" s="145">
        <v>-91</v>
      </c>
      <c r="I28" s="145">
        <v>-47</v>
      </c>
      <c r="J28" s="144">
        <v>-4</v>
      </c>
      <c r="K28" s="144">
        <v>142</v>
      </c>
      <c r="L28" s="145">
        <f>-2578+5</f>
        <v>-2573</v>
      </c>
      <c r="M28" s="145">
        <f>197-5</f>
        <v>192</v>
      </c>
      <c r="N28" s="144">
        <v>-1188</v>
      </c>
      <c r="O28" s="144">
        <v>-429</v>
      </c>
      <c r="P28" s="144">
        <v>-4013</v>
      </c>
      <c r="Q28" s="144">
        <v>-3677</v>
      </c>
      <c r="R28" s="144">
        <v>9</v>
      </c>
      <c r="S28" s="144">
        <v>-8110</v>
      </c>
      <c r="T28" s="144">
        <v>721.51632000000086</v>
      </c>
      <c r="U28" s="144">
        <v>1215.4836799999991</v>
      </c>
      <c r="V28" s="144">
        <v>1105</v>
      </c>
      <c r="W28" s="144">
        <v>2652</v>
      </c>
      <c r="X28" s="144">
        <v>5694</v>
      </c>
      <c r="Y28" s="144">
        <v>-1097</v>
      </c>
      <c r="Z28" s="144">
        <v>-262</v>
      </c>
      <c r="AA28" s="144">
        <v>297</v>
      </c>
      <c r="AB28" s="144">
        <v>-2513</v>
      </c>
    </row>
    <row r="29" spans="1:28" s="81" customFormat="1" ht="15.5" customHeight="1" x14ac:dyDescent="0.2">
      <c r="A29" s="10"/>
      <c r="B29" s="130" t="s">
        <v>115</v>
      </c>
      <c r="C29" s="130"/>
      <c r="D29" s="139">
        <v>0</v>
      </c>
      <c r="E29" s="139">
        <v>0</v>
      </c>
      <c r="F29" s="139">
        <v>0</v>
      </c>
      <c r="G29" s="139">
        <v>0</v>
      </c>
      <c r="H29" s="139">
        <v>-2</v>
      </c>
      <c r="I29" s="139">
        <v>2</v>
      </c>
      <c r="J29" s="139">
        <v>-27</v>
      </c>
      <c r="K29" s="139">
        <v>-194</v>
      </c>
      <c r="L29" s="139">
        <v>195</v>
      </c>
      <c r="M29" s="139">
        <v>-105</v>
      </c>
      <c r="N29" s="139">
        <v>44</v>
      </c>
      <c r="O29" s="139">
        <v>-2639</v>
      </c>
      <c r="P29" s="139">
        <v>2156</v>
      </c>
      <c r="Q29" s="139">
        <v>-1089</v>
      </c>
      <c r="R29" s="139">
        <v>176</v>
      </c>
      <c r="S29" s="139">
        <v>-1396</v>
      </c>
      <c r="T29" s="139">
        <v>-308</v>
      </c>
      <c r="U29" s="139">
        <v>599</v>
      </c>
      <c r="V29" s="139">
        <v>-151</v>
      </c>
      <c r="W29" s="139">
        <v>-781</v>
      </c>
      <c r="X29" s="139">
        <v>-641</v>
      </c>
      <c r="Y29" s="139">
        <v>1438</v>
      </c>
      <c r="Z29" s="139">
        <v>-2274</v>
      </c>
      <c r="AA29" s="139">
        <v>-4070</v>
      </c>
      <c r="AB29" s="139">
        <v>-2183</v>
      </c>
    </row>
    <row r="30" spans="1:28" s="81" customFormat="1" ht="15.5" customHeight="1" x14ac:dyDescent="0.2">
      <c r="A30" s="11"/>
      <c r="B30" s="143" t="s">
        <v>116</v>
      </c>
      <c r="C30" s="143"/>
      <c r="D30" s="144">
        <v>0</v>
      </c>
      <c r="E30" s="144">
        <v>0</v>
      </c>
      <c r="F30" s="144">
        <v>0</v>
      </c>
      <c r="G30" s="144">
        <v>0</v>
      </c>
      <c r="H30" s="144">
        <v>-1</v>
      </c>
      <c r="I30" s="144">
        <v>-87</v>
      </c>
      <c r="J30" s="144">
        <v>71</v>
      </c>
      <c r="K30" s="144">
        <v>0</v>
      </c>
      <c r="L30" s="144">
        <v>-2</v>
      </c>
      <c r="M30" s="144">
        <v>-7</v>
      </c>
      <c r="N30" s="144">
        <v>-1</v>
      </c>
      <c r="O30" s="144">
        <v>-297</v>
      </c>
      <c r="P30" s="144">
        <v>-394</v>
      </c>
      <c r="Q30" s="144">
        <v>-251</v>
      </c>
      <c r="R30" s="144">
        <v>-5154</v>
      </c>
      <c r="S30" s="144">
        <v>-6096</v>
      </c>
      <c r="T30" s="144">
        <v>1174.2077799999984</v>
      </c>
      <c r="U30" s="144">
        <v>-1396.2077799999984</v>
      </c>
      <c r="V30" s="144">
        <v>504</v>
      </c>
      <c r="W30" s="144">
        <v>-177</v>
      </c>
      <c r="X30" s="144">
        <v>105</v>
      </c>
      <c r="Y30" s="144">
        <v>-2584</v>
      </c>
      <c r="Z30" s="144">
        <v>-3162</v>
      </c>
      <c r="AA30" s="144">
        <v>-8799</v>
      </c>
      <c r="AB30" s="144">
        <v>-9797</v>
      </c>
    </row>
    <row r="31" spans="1:28" s="81" customFormat="1" ht="15.5" customHeight="1" x14ac:dyDescent="0.2">
      <c r="A31" s="11"/>
      <c r="B31" s="143" t="s">
        <v>117</v>
      </c>
      <c r="C31" s="143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>
        <v>1043</v>
      </c>
      <c r="W31" s="144">
        <v>560</v>
      </c>
      <c r="X31" s="144">
        <v>1603</v>
      </c>
      <c r="Y31" s="144">
        <v>1019</v>
      </c>
      <c r="Z31" s="144">
        <v>-1019</v>
      </c>
      <c r="AA31" s="144">
        <v>0</v>
      </c>
      <c r="AB31" s="144">
        <v>2184</v>
      </c>
    </row>
    <row r="32" spans="1:28" s="81" customFormat="1" ht="15.5" customHeight="1" x14ac:dyDescent="0.2">
      <c r="A32" s="10"/>
      <c r="B32" s="130" t="s">
        <v>118</v>
      </c>
      <c r="C32" s="130"/>
      <c r="D32" s="139">
        <v>0</v>
      </c>
      <c r="E32" s="139">
        <v>0</v>
      </c>
      <c r="F32" s="139">
        <v>0</v>
      </c>
      <c r="G32" s="139">
        <v>0</v>
      </c>
      <c r="H32" s="139">
        <v>0</v>
      </c>
      <c r="I32" s="139">
        <v>0</v>
      </c>
      <c r="J32" s="139">
        <v>0</v>
      </c>
      <c r="K32" s="139">
        <v>0</v>
      </c>
      <c r="L32" s="139">
        <v>0</v>
      </c>
      <c r="M32" s="139">
        <v>0</v>
      </c>
      <c r="N32" s="139">
        <v>0</v>
      </c>
      <c r="O32" s="139">
        <v>0</v>
      </c>
      <c r="P32" s="139">
        <v>0</v>
      </c>
      <c r="Q32" s="139">
        <v>0</v>
      </c>
      <c r="R32" s="139" t="s">
        <v>38</v>
      </c>
      <c r="S32" s="139">
        <v>0</v>
      </c>
      <c r="T32" s="139">
        <v>0</v>
      </c>
      <c r="U32" s="139">
        <v>0</v>
      </c>
      <c r="V32" s="139">
        <v>0</v>
      </c>
      <c r="W32" s="139"/>
      <c r="X32" s="139">
        <v>0</v>
      </c>
      <c r="Y32" s="139">
        <v>0</v>
      </c>
      <c r="Z32" s="139"/>
      <c r="AA32" s="139"/>
      <c r="AB32" s="139">
        <v>0</v>
      </c>
    </row>
    <row r="33" spans="1:28" s="81" customFormat="1" ht="15.5" customHeight="1" x14ac:dyDescent="0.2">
      <c r="A33" s="11"/>
      <c r="B33" s="143" t="s">
        <v>119</v>
      </c>
      <c r="C33" s="133"/>
      <c r="D33" s="144">
        <v>0</v>
      </c>
      <c r="E33" s="144">
        <v>0</v>
      </c>
      <c r="F33" s="144">
        <v>0</v>
      </c>
      <c r="G33" s="144">
        <v>0</v>
      </c>
      <c r="H33" s="144">
        <v>0</v>
      </c>
      <c r="I33" s="144">
        <v>0</v>
      </c>
      <c r="J33" s="144">
        <v>0</v>
      </c>
      <c r="K33" s="144">
        <v>0</v>
      </c>
      <c r="L33" s="144">
        <v>-60</v>
      </c>
      <c r="M33" s="144">
        <v>-368</v>
      </c>
      <c r="N33" s="144">
        <v>-885</v>
      </c>
      <c r="O33" s="144">
        <v>-686</v>
      </c>
      <c r="P33" s="144">
        <v>-2084</v>
      </c>
      <c r="Q33" s="144">
        <v>-1106</v>
      </c>
      <c r="R33" s="144">
        <v>-3006</v>
      </c>
      <c r="S33" s="144">
        <v>-6882</v>
      </c>
      <c r="T33" s="144">
        <v>449</v>
      </c>
      <c r="U33" s="144">
        <v>-12752</v>
      </c>
      <c r="V33" s="144">
        <v>1575</v>
      </c>
      <c r="W33" s="144">
        <v>2992</v>
      </c>
      <c r="X33" s="144">
        <v>-7736</v>
      </c>
      <c r="Y33" s="144">
        <v>-1735</v>
      </c>
      <c r="Z33" s="144">
        <v>529</v>
      </c>
      <c r="AA33" s="144">
        <v>1174</v>
      </c>
      <c r="AB33" s="144">
        <v>-880</v>
      </c>
    </row>
    <row r="34" spans="1:28" s="81" customFormat="1" ht="15.5" customHeight="1" x14ac:dyDescent="0.2">
      <c r="A34" s="10"/>
      <c r="B34" s="146"/>
      <c r="C34" s="136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</row>
    <row r="35" spans="1:28" s="81" customFormat="1" ht="15.5" customHeight="1" x14ac:dyDescent="0.2">
      <c r="A35" s="11"/>
      <c r="B35" s="133" t="s">
        <v>120</v>
      </c>
      <c r="C35" s="133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</row>
    <row r="36" spans="1:28" s="81" customFormat="1" ht="15.5" customHeight="1" x14ac:dyDescent="0.2">
      <c r="A36" s="10"/>
      <c r="B36" s="131" t="s">
        <v>121</v>
      </c>
      <c r="C36" s="130"/>
      <c r="D36" s="139">
        <v>0</v>
      </c>
      <c r="E36" s="139"/>
      <c r="F36" s="139">
        <v>0</v>
      </c>
      <c r="G36" s="139">
        <v>0</v>
      </c>
      <c r="H36" s="139">
        <v>0</v>
      </c>
      <c r="I36" s="139">
        <v>0</v>
      </c>
      <c r="J36" s="139">
        <v>0</v>
      </c>
      <c r="K36" s="139">
        <v>0</v>
      </c>
      <c r="L36" s="139">
        <v>0</v>
      </c>
      <c r="M36" s="139">
        <v>0</v>
      </c>
      <c r="N36" s="139">
        <v>0</v>
      </c>
      <c r="O36" s="139">
        <v>0</v>
      </c>
      <c r="P36" s="139">
        <v>0</v>
      </c>
      <c r="Q36" s="139">
        <v>0</v>
      </c>
      <c r="R36" s="139" t="s">
        <v>38</v>
      </c>
      <c r="S36" s="139">
        <v>0</v>
      </c>
      <c r="T36" s="139">
        <v>0</v>
      </c>
      <c r="U36" s="139"/>
      <c r="V36" s="139">
        <v>0</v>
      </c>
      <c r="W36" s="139"/>
      <c r="X36" s="139">
        <v>0</v>
      </c>
      <c r="Y36" s="139">
        <v>0</v>
      </c>
      <c r="Z36" s="139"/>
      <c r="AA36" s="139"/>
      <c r="AB36" s="139"/>
    </row>
    <row r="37" spans="1:28" s="81" customFormat="1" ht="15.5" customHeight="1" x14ac:dyDescent="0.2">
      <c r="A37" s="11"/>
      <c r="B37" s="143" t="s">
        <v>122</v>
      </c>
      <c r="C37" s="143"/>
      <c r="D37" s="144">
        <v>1</v>
      </c>
      <c r="E37" s="144">
        <v>13</v>
      </c>
      <c r="F37" s="144">
        <v>-10</v>
      </c>
      <c r="G37" s="144">
        <v>-11</v>
      </c>
      <c r="H37" s="144">
        <v>-8</v>
      </c>
      <c r="I37" s="144">
        <v>0</v>
      </c>
      <c r="J37" s="144">
        <v>6</v>
      </c>
      <c r="K37" s="144">
        <v>2</v>
      </c>
      <c r="L37" s="144">
        <v>-4</v>
      </c>
      <c r="M37" s="144">
        <v>6</v>
      </c>
      <c r="N37" s="144">
        <v>30</v>
      </c>
      <c r="O37" s="144">
        <v>628</v>
      </c>
      <c r="P37" s="144">
        <v>1675</v>
      </c>
      <c r="Q37" s="144">
        <v>3529</v>
      </c>
      <c r="R37" s="144">
        <v>-1897</v>
      </c>
      <c r="S37" s="144">
        <v>3935</v>
      </c>
      <c r="T37" s="144">
        <v>1626</v>
      </c>
      <c r="U37" s="144">
        <v>-124</v>
      </c>
      <c r="V37" s="144">
        <v>-948</v>
      </c>
      <c r="W37" s="144">
        <v>-2061</v>
      </c>
      <c r="X37" s="144">
        <v>-1507</v>
      </c>
      <c r="Y37" s="144">
        <v>-99</v>
      </c>
      <c r="Z37" s="144">
        <v>-1125</v>
      </c>
      <c r="AA37" s="144">
        <v>-984</v>
      </c>
      <c r="AB37" s="144">
        <v>-2615</v>
      </c>
    </row>
    <row r="38" spans="1:28" s="81" customFormat="1" ht="15.5" customHeight="1" x14ac:dyDescent="0.2">
      <c r="A38" s="10"/>
      <c r="B38" s="130" t="s">
        <v>123</v>
      </c>
      <c r="C38" s="130"/>
      <c r="D38" s="139">
        <v>15</v>
      </c>
      <c r="E38" s="139">
        <v>10</v>
      </c>
      <c r="F38" s="139">
        <v>43</v>
      </c>
      <c r="G38" s="139">
        <v>-42</v>
      </c>
      <c r="H38" s="139">
        <v>56</v>
      </c>
      <c r="I38" s="139">
        <v>157</v>
      </c>
      <c r="J38" s="139">
        <v>-120</v>
      </c>
      <c r="K38" s="139">
        <v>375</v>
      </c>
      <c r="L38" s="139">
        <v>833</v>
      </c>
      <c r="M38" s="139">
        <v>784</v>
      </c>
      <c r="N38" s="139">
        <v>-53</v>
      </c>
      <c r="O38" s="139">
        <v>-555</v>
      </c>
      <c r="P38" s="139">
        <v>-115</v>
      </c>
      <c r="Q38" s="139">
        <v>670</v>
      </c>
      <c r="R38" s="139">
        <v>-1605</v>
      </c>
      <c r="S38" s="139">
        <v>-1605</v>
      </c>
      <c r="T38" s="139">
        <v>319</v>
      </c>
      <c r="U38" s="139">
        <v>-390</v>
      </c>
      <c r="V38" s="139">
        <v>-212</v>
      </c>
      <c r="W38" s="139">
        <v>-23</v>
      </c>
      <c r="X38" s="139">
        <v>-306</v>
      </c>
      <c r="Y38" s="139">
        <v>277</v>
      </c>
      <c r="Z38" s="139">
        <v>1373</v>
      </c>
      <c r="AA38" s="139">
        <v>2011</v>
      </c>
      <c r="AB38" s="139">
        <v>-388</v>
      </c>
    </row>
    <row r="39" spans="1:28" s="81" customFormat="1" ht="15.5" customHeight="1" x14ac:dyDescent="0.2">
      <c r="A39" s="11"/>
      <c r="B39" s="143" t="s">
        <v>124</v>
      </c>
      <c r="C39" s="143"/>
      <c r="D39" s="144">
        <v>0</v>
      </c>
      <c r="E39" s="144">
        <v>0</v>
      </c>
      <c r="F39" s="144">
        <v>104</v>
      </c>
      <c r="G39" s="144">
        <v>386</v>
      </c>
      <c r="H39" s="144">
        <v>0</v>
      </c>
      <c r="I39" s="144">
        <v>-50</v>
      </c>
      <c r="J39" s="144">
        <v>0</v>
      </c>
      <c r="K39" s="144">
        <v>-475</v>
      </c>
      <c r="L39" s="144">
        <v>980</v>
      </c>
      <c r="M39" s="144">
        <v>-61</v>
      </c>
      <c r="N39" s="144">
        <v>931</v>
      </c>
      <c r="O39" s="144">
        <v>-46</v>
      </c>
      <c r="P39" s="144">
        <v>1660</v>
      </c>
      <c r="Q39" s="144">
        <v>527</v>
      </c>
      <c r="R39" s="144">
        <v>153</v>
      </c>
      <c r="S39" s="144">
        <v>2294</v>
      </c>
      <c r="T39" s="144">
        <v>-998</v>
      </c>
      <c r="U39" s="144">
        <v>-33</v>
      </c>
      <c r="V39" s="144">
        <v>-137</v>
      </c>
      <c r="W39" s="144">
        <v>-305</v>
      </c>
      <c r="X39" s="144">
        <v>-1473</v>
      </c>
      <c r="Y39" s="144">
        <v>100</v>
      </c>
      <c r="Z39" s="144">
        <v>66</v>
      </c>
      <c r="AA39" s="144">
        <v>449</v>
      </c>
      <c r="AB39" s="144">
        <v>626</v>
      </c>
    </row>
    <row r="40" spans="1:28" s="81" customFormat="1" ht="15.5" customHeight="1" x14ac:dyDescent="0.2">
      <c r="A40" s="10"/>
      <c r="B40" s="130" t="s">
        <v>125</v>
      </c>
      <c r="C40" s="130"/>
      <c r="D40" s="139">
        <v>254</v>
      </c>
      <c r="E40" s="139">
        <v>147</v>
      </c>
      <c r="F40" s="139">
        <v>34</v>
      </c>
      <c r="G40" s="139">
        <v>130</v>
      </c>
      <c r="H40" s="139">
        <v>103</v>
      </c>
      <c r="I40" s="139">
        <v>-85</v>
      </c>
      <c r="J40" s="139">
        <v>-125</v>
      </c>
      <c r="K40" s="139">
        <v>-3</v>
      </c>
      <c r="L40" s="139">
        <v>-40</v>
      </c>
      <c r="M40" s="139">
        <v>-966</v>
      </c>
      <c r="N40" s="139">
        <v>1286</v>
      </c>
      <c r="O40" s="139">
        <v>521</v>
      </c>
      <c r="P40" s="139">
        <v>-379</v>
      </c>
      <c r="Q40" s="139">
        <v>2778</v>
      </c>
      <c r="R40" s="139">
        <v>1823</v>
      </c>
      <c r="S40" s="139">
        <v>4743</v>
      </c>
      <c r="T40" s="139">
        <v>-7570</v>
      </c>
      <c r="U40" s="139">
        <v>-3517</v>
      </c>
      <c r="V40" s="139">
        <v>3479</v>
      </c>
      <c r="W40" s="139">
        <v>-2102</v>
      </c>
      <c r="X40" s="139">
        <v>-9710</v>
      </c>
      <c r="Y40" s="139">
        <v>-70</v>
      </c>
      <c r="Z40" s="139">
        <v>2491</v>
      </c>
      <c r="AA40" s="139">
        <v>-264</v>
      </c>
      <c r="AB40" s="139">
        <v>1975</v>
      </c>
    </row>
    <row r="41" spans="1:28" s="81" customFormat="1" ht="15.5" customHeight="1" x14ac:dyDescent="0.2">
      <c r="A41" s="11"/>
      <c r="B41" s="143" t="s">
        <v>117</v>
      </c>
      <c r="C41" s="143"/>
      <c r="D41" s="128">
        <v>0</v>
      </c>
      <c r="E41" s="128">
        <v>0</v>
      </c>
      <c r="F41" s="128">
        <v>0</v>
      </c>
      <c r="G41" s="128">
        <v>0</v>
      </c>
      <c r="H41" s="128">
        <v>0</v>
      </c>
      <c r="I41" s="128">
        <v>0</v>
      </c>
      <c r="J41" s="128">
        <v>0</v>
      </c>
      <c r="K41" s="128">
        <v>0</v>
      </c>
      <c r="L41" s="128">
        <v>0</v>
      </c>
      <c r="M41" s="128">
        <v>0</v>
      </c>
      <c r="N41" s="128">
        <v>0</v>
      </c>
      <c r="O41" s="128">
        <v>0</v>
      </c>
      <c r="P41" s="128">
        <v>0</v>
      </c>
      <c r="Q41" s="128">
        <v>0</v>
      </c>
      <c r="R41" s="128">
        <v>0</v>
      </c>
      <c r="S41" s="128">
        <v>0</v>
      </c>
      <c r="T41" s="128">
        <v>0</v>
      </c>
      <c r="U41" s="128">
        <v>583</v>
      </c>
      <c r="V41" s="128">
        <v>-583</v>
      </c>
      <c r="W41" s="128"/>
      <c r="X41" s="128">
        <v>0</v>
      </c>
      <c r="Y41" s="128">
        <v>0</v>
      </c>
      <c r="Z41" s="128">
        <v>1474</v>
      </c>
      <c r="AA41" s="128">
        <v>164</v>
      </c>
      <c r="AB41" s="128">
        <v>0</v>
      </c>
    </row>
    <row r="42" spans="1:28" s="82" customFormat="1" ht="15.5" customHeight="1" x14ac:dyDescent="0.2">
      <c r="A42" s="73"/>
      <c r="B42" s="135" t="s">
        <v>126</v>
      </c>
      <c r="C42" s="136"/>
      <c r="D42" s="140">
        <f t="shared" ref="D42" si="2">SUM(D25:D40)</f>
        <v>41</v>
      </c>
      <c r="E42" s="140">
        <f t="shared" ref="E42:T42" si="3">SUM(E25:E40)</f>
        <v>-262</v>
      </c>
      <c r="F42" s="140">
        <f t="shared" si="3"/>
        <v>78</v>
      </c>
      <c r="G42" s="140">
        <f t="shared" si="3"/>
        <v>-43</v>
      </c>
      <c r="H42" s="140">
        <f t="shared" si="3"/>
        <v>188</v>
      </c>
      <c r="I42" s="140">
        <f t="shared" si="3"/>
        <v>205</v>
      </c>
      <c r="J42" s="140">
        <f t="shared" si="3"/>
        <v>-178</v>
      </c>
      <c r="K42" s="140">
        <f t="shared" si="3"/>
        <v>828</v>
      </c>
      <c r="L42" s="140">
        <f t="shared" si="3"/>
        <v>3289</v>
      </c>
      <c r="M42" s="140">
        <f t="shared" si="3"/>
        <v>6766</v>
      </c>
      <c r="N42" s="140">
        <f t="shared" si="3"/>
        <v>1966</v>
      </c>
      <c r="O42" s="140">
        <f t="shared" si="3"/>
        <v>-1669</v>
      </c>
      <c r="P42" s="140">
        <f t="shared" si="3"/>
        <v>-1607</v>
      </c>
      <c r="Q42" s="140">
        <f t="shared" si="3"/>
        <v>733</v>
      </c>
      <c r="R42" s="140">
        <f t="shared" si="3"/>
        <v>-18238</v>
      </c>
      <c r="S42" s="140">
        <f t="shared" si="3"/>
        <v>-20781</v>
      </c>
      <c r="T42" s="140">
        <f t="shared" si="3"/>
        <v>-14403.275900000001</v>
      </c>
      <c r="U42" s="140">
        <f t="shared" ref="U42:AB42" si="4">SUM(U25:U41)</f>
        <v>-17457.692279999999</v>
      </c>
      <c r="V42" s="140">
        <f t="shared" si="4"/>
        <v>-11966</v>
      </c>
      <c r="W42" s="140">
        <f t="shared" si="4"/>
        <v>-13309</v>
      </c>
      <c r="X42" s="140">
        <f t="shared" si="4"/>
        <v>-57136</v>
      </c>
      <c r="Y42" s="140">
        <f t="shared" si="4"/>
        <v>-15855</v>
      </c>
      <c r="Z42" s="140">
        <f t="shared" si="4"/>
        <v>-22528</v>
      </c>
      <c r="AA42" s="140">
        <f t="shared" si="4"/>
        <v>-11609</v>
      </c>
      <c r="AB42" s="140">
        <f t="shared" si="4"/>
        <v>-73345</v>
      </c>
    </row>
    <row r="43" spans="1:28" s="81" customFormat="1" ht="15.5" customHeight="1" x14ac:dyDescent="0.2">
      <c r="A43" s="152"/>
      <c r="B43" s="126"/>
      <c r="C43" s="126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  <c r="AA43" s="153"/>
      <c r="AB43" s="153"/>
    </row>
    <row r="44" spans="1:28" s="81" customFormat="1" ht="15.5" customHeight="1" x14ac:dyDescent="0.2">
      <c r="A44" s="11"/>
      <c r="B44" s="133" t="s">
        <v>1</v>
      </c>
      <c r="C44" s="143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</row>
    <row r="45" spans="1:28" s="81" customFormat="1" ht="15.5" customHeight="1" x14ac:dyDescent="0.2">
      <c r="A45" s="10"/>
      <c r="B45" s="130" t="s">
        <v>2</v>
      </c>
      <c r="C45" s="130"/>
      <c r="D45" s="139">
        <v>0</v>
      </c>
      <c r="E45" s="139">
        <v>0</v>
      </c>
      <c r="F45" s="139">
        <v>0</v>
      </c>
      <c r="G45" s="139">
        <v>0</v>
      </c>
      <c r="H45" s="139">
        <v>0</v>
      </c>
      <c r="I45" s="139">
        <v>0</v>
      </c>
      <c r="J45" s="139">
        <v>0</v>
      </c>
      <c r="K45" s="139">
        <v>0</v>
      </c>
      <c r="L45" s="139">
        <v>0</v>
      </c>
      <c r="M45" s="139">
        <v>0</v>
      </c>
      <c r="N45" s="139">
        <v>0</v>
      </c>
      <c r="O45" s="139">
        <v>0</v>
      </c>
      <c r="P45" s="139">
        <v>0</v>
      </c>
      <c r="Q45" s="139">
        <v>0</v>
      </c>
      <c r="R45" s="139">
        <v>-113847</v>
      </c>
      <c r="S45" s="139">
        <v>-113847</v>
      </c>
      <c r="T45" s="139">
        <v>-21465</v>
      </c>
      <c r="U45" s="139">
        <v>-2259</v>
      </c>
      <c r="V45" s="139">
        <v>23724</v>
      </c>
      <c r="W45" s="139">
        <v>0</v>
      </c>
      <c r="X45" s="139">
        <v>0</v>
      </c>
      <c r="Y45" s="139" t="s">
        <v>38</v>
      </c>
      <c r="Z45" s="139" t="s">
        <v>38</v>
      </c>
      <c r="AA45" s="139" t="s">
        <v>38</v>
      </c>
      <c r="AB45" s="139">
        <v>0</v>
      </c>
    </row>
    <row r="46" spans="1:28" s="81" customFormat="1" ht="15.5" customHeight="1" x14ac:dyDescent="0.2">
      <c r="A46" s="11"/>
      <c r="B46" s="143" t="s">
        <v>143</v>
      </c>
      <c r="C46" s="143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>
        <v>-26184</v>
      </c>
      <c r="W46" s="128"/>
      <c r="X46" s="128">
        <v>-26184</v>
      </c>
      <c r="Y46" s="128"/>
      <c r="Z46" s="128"/>
      <c r="AA46" s="128"/>
      <c r="AB46" s="128">
        <v>0</v>
      </c>
    </row>
    <row r="47" spans="1:28" s="81" customFormat="1" ht="15.5" customHeight="1" x14ac:dyDescent="0.2">
      <c r="A47" s="10"/>
      <c r="B47" s="130" t="s">
        <v>144</v>
      </c>
      <c r="C47" s="130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>
        <v>-741</v>
      </c>
      <c r="Z47" s="139" t="s">
        <v>38</v>
      </c>
      <c r="AA47" s="139" t="s">
        <v>38</v>
      </c>
      <c r="AB47" s="139"/>
    </row>
    <row r="48" spans="1:28" s="81" customFormat="1" ht="15.5" customHeight="1" x14ac:dyDescent="0.2">
      <c r="A48" s="11"/>
      <c r="B48" s="143" t="s">
        <v>127</v>
      </c>
      <c r="C48" s="143"/>
      <c r="D48" s="128" t="s">
        <v>38</v>
      </c>
      <c r="E48" s="128" t="s">
        <v>38</v>
      </c>
      <c r="F48" s="128" t="s">
        <v>38</v>
      </c>
      <c r="G48" s="128" t="s">
        <v>38</v>
      </c>
      <c r="H48" s="128" t="s">
        <v>38</v>
      </c>
      <c r="I48" s="128" t="s">
        <v>38</v>
      </c>
      <c r="J48" s="128" t="s">
        <v>38</v>
      </c>
      <c r="K48" s="128" t="s">
        <v>38</v>
      </c>
      <c r="L48" s="128" t="s">
        <v>38</v>
      </c>
      <c r="M48" s="128" t="s">
        <v>38</v>
      </c>
      <c r="N48" s="128" t="s">
        <v>38</v>
      </c>
      <c r="O48" s="128" t="s">
        <v>38</v>
      </c>
      <c r="P48" s="128" t="s">
        <v>38</v>
      </c>
      <c r="Q48" s="128" t="s">
        <v>38</v>
      </c>
      <c r="R48" s="128" t="s">
        <v>38</v>
      </c>
      <c r="S48" s="128" t="s">
        <v>38</v>
      </c>
      <c r="T48" s="128" t="s">
        <v>38</v>
      </c>
      <c r="U48" s="144">
        <v>-35985</v>
      </c>
      <c r="V48" s="128">
        <v>-995</v>
      </c>
      <c r="W48" s="128">
        <v>-965</v>
      </c>
      <c r="X48" s="128">
        <v>-37945</v>
      </c>
      <c r="Y48" s="128">
        <v>-1004</v>
      </c>
      <c r="Z48" s="128">
        <v>26979</v>
      </c>
      <c r="AA48" s="128">
        <v>-313</v>
      </c>
      <c r="AB48" s="128">
        <v>36280</v>
      </c>
    </row>
    <row r="49" spans="1:28" s="81" customFormat="1" ht="15.5" customHeight="1" x14ac:dyDescent="0.2">
      <c r="A49" s="11"/>
      <c r="B49" s="143" t="s">
        <v>142</v>
      </c>
      <c r="C49" s="143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44"/>
      <c r="V49" s="128"/>
      <c r="W49" s="128"/>
      <c r="X49" s="128"/>
      <c r="Y49" s="128"/>
      <c r="Z49" s="128">
        <v>-22549</v>
      </c>
      <c r="AA49" s="128">
        <v>2108</v>
      </c>
      <c r="AB49" s="128">
        <v>-7901</v>
      </c>
    </row>
    <row r="50" spans="1:28" s="81" customFormat="1" ht="15.5" customHeight="1" x14ac:dyDescent="0.2">
      <c r="A50" s="10"/>
      <c r="B50" s="130" t="s">
        <v>138</v>
      </c>
      <c r="C50" s="130"/>
      <c r="D50" s="139">
        <v>0</v>
      </c>
      <c r="E50" s="139">
        <v>0</v>
      </c>
      <c r="F50" s="139">
        <v>0</v>
      </c>
      <c r="G50" s="139">
        <v>0</v>
      </c>
      <c r="H50" s="139">
        <v>0</v>
      </c>
      <c r="I50" s="139">
        <v>0</v>
      </c>
      <c r="J50" s="139">
        <v>0</v>
      </c>
      <c r="K50" s="139">
        <v>0</v>
      </c>
      <c r="L50" s="139">
        <v>0</v>
      </c>
      <c r="M50" s="139">
        <v>0</v>
      </c>
      <c r="N50" s="139">
        <v>0</v>
      </c>
      <c r="O50" s="139">
        <v>0</v>
      </c>
      <c r="P50" s="139">
        <v>0</v>
      </c>
      <c r="Q50" s="139">
        <v>0</v>
      </c>
      <c r="R50" s="139">
        <v>0</v>
      </c>
      <c r="S50" s="139" t="s">
        <v>38</v>
      </c>
      <c r="T50" s="139" t="s">
        <v>38</v>
      </c>
      <c r="U50" s="139"/>
      <c r="V50" s="139" t="s">
        <v>38</v>
      </c>
      <c r="W50" s="139"/>
      <c r="X50" s="139" t="s">
        <v>38</v>
      </c>
      <c r="Y50" s="139" t="s">
        <v>38</v>
      </c>
      <c r="Z50" s="139" t="s">
        <v>38</v>
      </c>
      <c r="AA50" s="139" t="s">
        <v>38</v>
      </c>
      <c r="AB50" s="139"/>
    </row>
    <row r="51" spans="1:28" s="81" customFormat="1" ht="15.5" customHeight="1" x14ac:dyDescent="0.2">
      <c r="A51" s="11"/>
      <c r="B51" s="143" t="s">
        <v>135</v>
      </c>
      <c r="C51" s="143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44"/>
      <c r="V51" s="128"/>
      <c r="W51" s="128">
        <v>-8258</v>
      </c>
      <c r="X51" s="128">
        <v>-8258</v>
      </c>
      <c r="Y51" s="128"/>
      <c r="Z51" s="128"/>
      <c r="AA51" s="128"/>
      <c r="AB51" s="128"/>
    </row>
    <row r="52" spans="1:28" s="81" customFormat="1" ht="15.5" customHeight="1" x14ac:dyDescent="0.2">
      <c r="A52" s="10"/>
      <c r="B52" s="130" t="s">
        <v>3</v>
      </c>
      <c r="C52" s="130"/>
      <c r="D52" s="139">
        <v>0</v>
      </c>
      <c r="E52" s="139">
        <v>0</v>
      </c>
      <c r="F52" s="139">
        <v>0</v>
      </c>
      <c r="G52" s="139">
        <v>0</v>
      </c>
      <c r="H52" s="139">
        <v>0</v>
      </c>
      <c r="I52" s="139">
        <v>0</v>
      </c>
      <c r="J52" s="139">
        <v>0</v>
      </c>
      <c r="K52" s="139">
        <v>0</v>
      </c>
      <c r="L52" s="139">
        <v>0</v>
      </c>
      <c r="M52" s="139">
        <v>0</v>
      </c>
      <c r="N52" s="139">
        <v>0</v>
      </c>
      <c r="O52" s="139">
        <v>0</v>
      </c>
      <c r="P52" s="139">
        <v>-19825</v>
      </c>
      <c r="Q52" s="139">
        <v>-10008</v>
      </c>
      <c r="R52" s="139">
        <v>29833</v>
      </c>
      <c r="S52" s="139" t="s">
        <v>38</v>
      </c>
      <c r="T52" s="139" t="s">
        <v>38</v>
      </c>
      <c r="U52" s="139"/>
      <c r="V52" s="139" t="s">
        <v>38</v>
      </c>
      <c r="W52" s="139"/>
      <c r="X52" s="139" t="s">
        <v>38</v>
      </c>
      <c r="Y52" s="139" t="s">
        <v>38</v>
      </c>
      <c r="Z52" s="139" t="s">
        <v>38</v>
      </c>
      <c r="AA52" s="139" t="s">
        <v>38</v>
      </c>
      <c r="AB52" s="139"/>
    </row>
    <row r="53" spans="1:28" s="81" customFormat="1" ht="15.5" customHeight="1" x14ac:dyDescent="0.2">
      <c r="A53" s="152"/>
      <c r="B53" s="138" t="s">
        <v>134</v>
      </c>
      <c r="C53" s="138"/>
      <c r="D53" s="128">
        <v>0</v>
      </c>
      <c r="E53" s="128">
        <v>0</v>
      </c>
      <c r="F53" s="128">
        <v>0</v>
      </c>
      <c r="G53" s="128">
        <v>0</v>
      </c>
      <c r="H53" s="128">
        <v>0</v>
      </c>
      <c r="I53" s="128">
        <v>0</v>
      </c>
      <c r="J53" s="128">
        <v>0</v>
      </c>
      <c r="K53" s="128">
        <v>0</v>
      </c>
      <c r="L53" s="128">
        <v>0</v>
      </c>
      <c r="M53" s="128">
        <v>0</v>
      </c>
      <c r="N53" s="128">
        <v>0</v>
      </c>
      <c r="O53" s="128">
        <v>0</v>
      </c>
      <c r="P53" s="128">
        <v>0</v>
      </c>
      <c r="Q53" s="128">
        <v>0</v>
      </c>
      <c r="R53" s="128">
        <v>0</v>
      </c>
      <c r="S53" s="128">
        <v>0</v>
      </c>
      <c r="T53" s="128">
        <v>0</v>
      </c>
      <c r="U53" s="128">
        <v>0</v>
      </c>
      <c r="V53" s="128">
        <v>0</v>
      </c>
      <c r="W53" s="128">
        <v>0</v>
      </c>
      <c r="X53" s="128">
        <v>0</v>
      </c>
      <c r="Y53" s="128">
        <v>0</v>
      </c>
      <c r="Z53" s="128">
        <v>0</v>
      </c>
      <c r="AA53" s="128">
        <v>0</v>
      </c>
      <c r="AB53" s="128"/>
    </row>
    <row r="54" spans="1:28" s="81" customFormat="1" ht="15.5" customHeight="1" x14ac:dyDescent="0.2">
      <c r="A54" s="10"/>
      <c r="B54" s="130" t="s">
        <v>39</v>
      </c>
      <c r="C54" s="130"/>
      <c r="D54" s="139">
        <v>0</v>
      </c>
      <c r="E54" s="139">
        <v>0</v>
      </c>
      <c r="F54" s="139">
        <v>0</v>
      </c>
      <c r="G54" s="139">
        <v>0</v>
      </c>
      <c r="H54" s="139">
        <v>0</v>
      </c>
      <c r="I54" s="139">
        <v>0</v>
      </c>
      <c r="J54" s="139">
        <v>0</v>
      </c>
      <c r="K54" s="139">
        <v>0</v>
      </c>
      <c r="L54" s="139">
        <v>0</v>
      </c>
      <c r="M54" s="139">
        <v>0</v>
      </c>
      <c r="N54" s="139">
        <v>0</v>
      </c>
      <c r="O54" s="139">
        <v>0</v>
      </c>
      <c r="P54" s="139">
        <v>0</v>
      </c>
      <c r="Q54" s="139">
        <v>0</v>
      </c>
      <c r="R54" s="139">
        <v>0</v>
      </c>
      <c r="S54" s="139">
        <v>-87459</v>
      </c>
      <c r="T54" s="139" t="s">
        <v>38</v>
      </c>
      <c r="U54" s="139"/>
      <c r="V54" s="139" t="s">
        <v>38</v>
      </c>
      <c r="W54" s="139"/>
      <c r="X54" s="139" t="s">
        <v>38</v>
      </c>
      <c r="Y54" s="139" t="s">
        <v>38</v>
      </c>
      <c r="Z54" s="139" t="s">
        <v>38</v>
      </c>
      <c r="AA54" s="139" t="s">
        <v>38</v>
      </c>
      <c r="AB54" s="139"/>
    </row>
    <row r="55" spans="1:28" s="81" customFormat="1" ht="15.5" customHeight="1" x14ac:dyDescent="0.2">
      <c r="A55" s="11"/>
      <c r="B55" s="143" t="s">
        <v>4</v>
      </c>
      <c r="C55" s="143"/>
      <c r="D55" s="128">
        <v>-2</v>
      </c>
      <c r="E55" s="128">
        <v>-24</v>
      </c>
      <c r="F55" s="128">
        <v>-12</v>
      </c>
      <c r="G55" s="128">
        <v>-3</v>
      </c>
      <c r="H55" s="128">
        <v>-17</v>
      </c>
      <c r="I55" s="128">
        <v>-41</v>
      </c>
      <c r="J55" s="128">
        <v>-83</v>
      </c>
      <c r="K55" s="128">
        <v>-272</v>
      </c>
      <c r="L55" s="128">
        <v>-643</v>
      </c>
      <c r="M55" s="128">
        <v>-1240</v>
      </c>
      <c r="N55" s="128">
        <v>-484</v>
      </c>
      <c r="O55" s="128">
        <v>-1398</v>
      </c>
      <c r="P55" s="128">
        <v>-4810</v>
      </c>
      <c r="Q55" s="128">
        <v>-5785</v>
      </c>
      <c r="R55" s="128">
        <v>-2435</v>
      </c>
      <c r="S55" s="128">
        <v>-14428</v>
      </c>
      <c r="T55" s="128">
        <v>-743</v>
      </c>
      <c r="U55" s="144">
        <v>-218</v>
      </c>
      <c r="V55" s="128">
        <v>-158</v>
      </c>
      <c r="W55" s="128">
        <v>-46</v>
      </c>
      <c r="X55" s="128">
        <v>-1165</v>
      </c>
      <c r="Y55" s="128">
        <v>-27</v>
      </c>
      <c r="Z55" s="128">
        <v>-94</v>
      </c>
      <c r="AA55" s="128">
        <v>-1033</v>
      </c>
      <c r="AB55" s="128">
        <v>-1179</v>
      </c>
    </row>
    <row r="56" spans="1:28" s="81" customFormat="1" ht="15.5" customHeight="1" x14ac:dyDescent="0.2">
      <c r="A56" s="10"/>
      <c r="B56" s="130" t="s">
        <v>5</v>
      </c>
      <c r="C56" s="130"/>
      <c r="D56" s="139">
        <v>0</v>
      </c>
      <c r="E56" s="139">
        <v>0</v>
      </c>
      <c r="F56" s="139">
        <v>-89</v>
      </c>
      <c r="G56" s="139">
        <v>1</v>
      </c>
      <c r="H56" s="139">
        <v>0</v>
      </c>
      <c r="I56" s="139">
        <v>1</v>
      </c>
      <c r="J56" s="139">
        <v>-123</v>
      </c>
      <c r="K56" s="139">
        <v>-246</v>
      </c>
      <c r="L56" s="139">
        <v>-334</v>
      </c>
      <c r="M56" s="139">
        <v>-901</v>
      </c>
      <c r="N56" s="139">
        <v>-925</v>
      </c>
      <c r="O56" s="139">
        <v>-898</v>
      </c>
      <c r="P56" s="139">
        <v>-918</v>
      </c>
      <c r="Q56" s="139">
        <v>-7657</v>
      </c>
      <c r="R56" s="139">
        <v>-4865</v>
      </c>
      <c r="S56" s="139">
        <v>-14338</v>
      </c>
      <c r="T56" s="139">
        <v>-9158</v>
      </c>
      <c r="U56" s="139">
        <v>-12833</v>
      </c>
      <c r="V56" s="139">
        <v>-6856</v>
      </c>
      <c r="W56" s="139">
        <v>-3008</v>
      </c>
      <c r="X56" s="139">
        <v>-31855</v>
      </c>
      <c r="Y56" s="139">
        <v>-1663</v>
      </c>
      <c r="Z56" s="139">
        <v>-2083</v>
      </c>
      <c r="AA56" s="139">
        <v>-3530</v>
      </c>
      <c r="AB56" s="139">
        <v>-13286</v>
      </c>
    </row>
    <row r="57" spans="1:28" s="81" customFormat="1" ht="15.5" customHeight="1" x14ac:dyDescent="0.2">
      <c r="A57" s="11"/>
      <c r="B57" s="143" t="s">
        <v>128</v>
      </c>
      <c r="C57" s="143"/>
      <c r="D57" s="128">
        <v>0</v>
      </c>
      <c r="E57" s="128">
        <v>0</v>
      </c>
      <c r="F57" s="128">
        <v>0</v>
      </c>
      <c r="G57" s="128">
        <v>0</v>
      </c>
      <c r="H57" s="128">
        <v>0</v>
      </c>
      <c r="I57" s="128">
        <v>0</v>
      </c>
      <c r="J57" s="128">
        <v>0</v>
      </c>
      <c r="K57" s="128">
        <v>0</v>
      </c>
      <c r="L57" s="128">
        <v>0</v>
      </c>
      <c r="M57" s="128">
        <v>0</v>
      </c>
      <c r="N57" s="128">
        <v>0</v>
      </c>
      <c r="O57" s="128">
        <v>0</v>
      </c>
      <c r="P57" s="128">
        <v>0</v>
      </c>
      <c r="Q57" s="128">
        <v>0</v>
      </c>
      <c r="R57" s="128">
        <v>0</v>
      </c>
      <c r="S57" s="128">
        <v>2892</v>
      </c>
      <c r="T57" s="128" t="s">
        <v>38</v>
      </c>
      <c r="U57" s="144"/>
      <c r="V57" s="128" t="s">
        <v>38</v>
      </c>
      <c r="W57" s="128" t="s">
        <v>38</v>
      </c>
      <c r="X57" s="128" t="s">
        <v>38</v>
      </c>
      <c r="Y57" s="128" t="s">
        <v>38</v>
      </c>
      <c r="Z57" s="128" t="s">
        <v>38</v>
      </c>
      <c r="AA57" s="128" t="s">
        <v>38</v>
      </c>
      <c r="AB57" s="128"/>
    </row>
    <row r="58" spans="1:28" s="81" customFormat="1" ht="15.5" customHeight="1" x14ac:dyDescent="0.2">
      <c r="A58" s="11"/>
      <c r="B58" s="143" t="s">
        <v>146</v>
      </c>
      <c r="C58" s="143"/>
      <c r="D58" s="128">
        <v>0</v>
      </c>
      <c r="E58" s="128">
        <v>0</v>
      </c>
      <c r="F58" s="128">
        <v>0</v>
      </c>
      <c r="G58" s="128">
        <v>0</v>
      </c>
      <c r="H58" s="128">
        <v>0</v>
      </c>
      <c r="I58" s="128">
        <v>0</v>
      </c>
      <c r="J58" s="128">
        <v>0</v>
      </c>
      <c r="K58" s="128">
        <v>0</v>
      </c>
      <c r="L58" s="128">
        <v>0</v>
      </c>
      <c r="M58" s="128">
        <v>0</v>
      </c>
      <c r="N58" s="128">
        <v>0</v>
      </c>
      <c r="O58" s="128">
        <v>0</v>
      </c>
      <c r="P58" s="128">
        <v>0</v>
      </c>
      <c r="Q58" s="128">
        <v>0</v>
      </c>
      <c r="R58" s="128">
        <v>0</v>
      </c>
      <c r="S58" s="128">
        <v>0</v>
      </c>
      <c r="T58" s="128" t="s">
        <v>38</v>
      </c>
      <c r="U58" s="144"/>
      <c r="V58" s="128" t="s">
        <v>38</v>
      </c>
      <c r="W58" s="128" t="s">
        <v>38</v>
      </c>
      <c r="X58" s="128" t="s">
        <v>38</v>
      </c>
      <c r="Y58" s="128" t="s">
        <v>38</v>
      </c>
      <c r="Z58" s="128" t="s">
        <v>38</v>
      </c>
      <c r="AA58" s="128" t="s">
        <v>38</v>
      </c>
      <c r="AB58" s="128">
        <v>0</v>
      </c>
    </row>
    <row r="59" spans="1:28" s="82" customFormat="1" ht="15.5" customHeight="1" x14ac:dyDescent="0.2">
      <c r="A59" s="154"/>
      <c r="B59" s="155" t="s">
        <v>6</v>
      </c>
      <c r="C59" s="126"/>
      <c r="D59" s="156">
        <f t="shared" ref="D59" si="5">SUM(D45:D56)</f>
        <v>-2</v>
      </c>
      <c r="E59" s="156">
        <f t="shared" ref="E59:AA59" si="6">SUM(E45:E56)</f>
        <v>-24</v>
      </c>
      <c r="F59" s="156">
        <f t="shared" si="6"/>
        <v>-101</v>
      </c>
      <c r="G59" s="156">
        <f t="shared" si="6"/>
        <v>-2</v>
      </c>
      <c r="H59" s="156">
        <f t="shared" si="6"/>
        <v>-17</v>
      </c>
      <c r="I59" s="156">
        <f t="shared" si="6"/>
        <v>-40</v>
      </c>
      <c r="J59" s="156">
        <f t="shared" si="6"/>
        <v>-206</v>
      </c>
      <c r="K59" s="156">
        <f t="shared" si="6"/>
        <v>-518</v>
      </c>
      <c r="L59" s="156">
        <f t="shared" si="6"/>
        <v>-977</v>
      </c>
      <c r="M59" s="156">
        <f t="shared" si="6"/>
        <v>-2141</v>
      </c>
      <c r="N59" s="156">
        <f t="shared" si="6"/>
        <v>-1409</v>
      </c>
      <c r="O59" s="156">
        <f t="shared" si="6"/>
        <v>-2296</v>
      </c>
      <c r="P59" s="156">
        <f t="shared" si="6"/>
        <v>-25553</v>
      </c>
      <c r="Q59" s="156">
        <f t="shared" si="6"/>
        <v>-23450</v>
      </c>
      <c r="R59" s="156">
        <f t="shared" si="6"/>
        <v>-91314</v>
      </c>
      <c r="S59" s="156">
        <f t="shared" si="6"/>
        <v>-230072</v>
      </c>
      <c r="T59" s="156">
        <f t="shared" si="6"/>
        <v>-31366</v>
      </c>
      <c r="U59" s="156">
        <f t="shared" si="6"/>
        <v>-51295</v>
      </c>
      <c r="V59" s="156">
        <f t="shared" si="6"/>
        <v>-10469</v>
      </c>
      <c r="W59" s="156">
        <f t="shared" si="6"/>
        <v>-12277</v>
      </c>
      <c r="X59" s="156">
        <f t="shared" si="6"/>
        <v>-105407</v>
      </c>
      <c r="Y59" s="156">
        <f t="shared" si="6"/>
        <v>-3435</v>
      </c>
      <c r="Z59" s="156">
        <f t="shared" si="6"/>
        <v>2253</v>
      </c>
      <c r="AA59" s="156">
        <f t="shared" si="6"/>
        <v>-2768</v>
      </c>
      <c r="AB59" s="156">
        <f>SUM(AB45:AB58)</f>
        <v>13914</v>
      </c>
    </row>
    <row r="60" spans="1:28" s="81" customFormat="1" ht="15.5" customHeight="1" x14ac:dyDescent="0.2">
      <c r="A60" s="11"/>
      <c r="B60" s="133"/>
      <c r="C60" s="133"/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  <c r="AA60" s="144"/>
      <c r="AB60" s="144"/>
    </row>
    <row r="61" spans="1:28" s="81" customFormat="1" ht="15.5" customHeight="1" x14ac:dyDescent="0.2">
      <c r="A61" s="10"/>
      <c r="B61" s="136" t="s">
        <v>7</v>
      </c>
      <c r="C61" s="136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</row>
    <row r="62" spans="1:28" s="81" customFormat="1" ht="15.5" customHeight="1" x14ac:dyDescent="0.2">
      <c r="A62" s="11"/>
      <c r="B62" s="143" t="s">
        <v>8</v>
      </c>
      <c r="C62" s="143"/>
      <c r="D62" s="144">
        <v>0</v>
      </c>
      <c r="E62" s="144">
        <v>0</v>
      </c>
      <c r="F62" s="144">
        <v>0</v>
      </c>
      <c r="G62" s="144">
        <v>0</v>
      </c>
      <c r="H62" s="144">
        <v>0</v>
      </c>
      <c r="I62" s="144">
        <v>0</v>
      </c>
      <c r="J62" s="144">
        <v>0</v>
      </c>
      <c r="K62" s="144">
        <v>0</v>
      </c>
      <c r="L62" s="144">
        <v>0</v>
      </c>
      <c r="M62" s="144">
        <v>0</v>
      </c>
      <c r="N62" s="144">
        <v>0</v>
      </c>
      <c r="O62" s="144">
        <v>0</v>
      </c>
      <c r="P62" s="144">
        <v>72516</v>
      </c>
      <c r="Q62" s="144">
        <v>-72516</v>
      </c>
      <c r="R62" s="144" t="s">
        <v>38</v>
      </c>
      <c r="S62" s="144">
        <v>0</v>
      </c>
      <c r="T62" s="144">
        <v>0</v>
      </c>
      <c r="U62" s="144">
        <v>0</v>
      </c>
      <c r="V62" s="144">
        <v>0</v>
      </c>
      <c r="W62" s="144">
        <v>0</v>
      </c>
      <c r="X62" s="144">
        <v>0</v>
      </c>
      <c r="Y62" s="144">
        <v>0</v>
      </c>
      <c r="Z62" s="144">
        <v>0</v>
      </c>
      <c r="AA62" s="144">
        <v>0</v>
      </c>
      <c r="AB62" s="144"/>
    </row>
    <row r="63" spans="1:28" s="81" customFormat="1" ht="15.5" customHeight="1" x14ac:dyDescent="0.2">
      <c r="A63" s="10"/>
      <c r="B63" s="130" t="s">
        <v>9</v>
      </c>
      <c r="C63" s="130"/>
      <c r="D63" s="139">
        <v>0</v>
      </c>
      <c r="E63" s="139">
        <v>0</v>
      </c>
      <c r="F63" s="139">
        <v>0</v>
      </c>
      <c r="G63" s="139">
        <v>0</v>
      </c>
      <c r="H63" s="139">
        <v>0</v>
      </c>
      <c r="I63" s="139">
        <v>0</v>
      </c>
      <c r="J63" s="139">
        <v>0</v>
      </c>
      <c r="K63" s="139">
        <v>0</v>
      </c>
      <c r="L63" s="139">
        <v>0</v>
      </c>
      <c r="M63" s="139">
        <v>0</v>
      </c>
      <c r="N63" s="139">
        <v>0</v>
      </c>
      <c r="O63" s="139">
        <v>0</v>
      </c>
      <c r="P63" s="139">
        <v>0</v>
      </c>
      <c r="Q63" s="139">
        <v>0</v>
      </c>
      <c r="R63" s="139" t="s">
        <v>38</v>
      </c>
      <c r="S63" s="139">
        <v>0</v>
      </c>
      <c r="T63" s="139">
        <v>0</v>
      </c>
      <c r="U63" s="139">
        <v>0</v>
      </c>
      <c r="V63" s="139">
        <v>0</v>
      </c>
      <c r="W63" s="139">
        <v>0</v>
      </c>
      <c r="X63" s="139">
        <v>0</v>
      </c>
      <c r="Y63" s="139">
        <v>0</v>
      </c>
      <c r="Z63" s="139">
        <v>0</v>
      </c>
      <c r="AA63" s="139">
        <v>0</v>
      </c>
      <c r="AB63" s="139"/>
    </row>
    <row r="64" spans="1:28" s="81" customFormat="1" ht="15.5" customHeight="1" x14ac:dyDescent="0.2">
      <c r="A64" s="10"/>
      <c r="B64" s="130" t="s">
        <v>136</v>
      </c>
      <c r="C64" s="130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>
        <v>-57</v>
      </c>
      <c r="V64" s="139"/>
      <c r="W64" s="139">
        <v>711</v>
      </c>
      <c r="X64" s="139">
        <v>654</v>
      </c>
      <c r="Y64" s="139" t="s">
        <v>38</v>
      </c>
      <c r="Z64" s="139">
        <v>1289</v>
      </c>
      <c r="AA64" s="139">
        <v>-2000</v>
      </c>
      <c r="AB64" s="139">
        <v>-711</v>
      </c>
    </row>
    <row r="65" spans="1:104" s="81" customFormat="1" ht="15.5" customHeight="1" x14ac:dyDescent="0.2">
      <c r="A65" s="11"/>
      <c r="B65" s="143" t="s">
        <v>10</v>
      </c>
      <c r="C65" s="143"/>
      <c r="D65" s="144">
        <v>0</v>
      </c>
      <c r="E65" s="144">
        <v>0</v>
      </c>
      <c r="F65" s="144">
        <v>0</v>
      </c>
      <c r="G65" s="144">
        <v>0</v>
      </c>
      <c r="H65" s="144">
        <v>0</v>
      </c>
      <c r="I65" s="144">
        <v>0</v>
      </c>
      <c r="J65" s="144">
        <v>0</v>
      </c>
      <c r="K65" s="144">
        <v>0</v>
      </c>
      <c r="L65" s="144">
        <v>-43</v>
      </c>
      <c r="M65" s="144">
        <v>247</v>
      </c>
      <c r="N65" s="144">
        <v>-773</v>
      </c>
      <c r="O65" s="144">
        <v>-320</v>
      </c>
      <c r="P65" s="144">
        <v>-512</v>
      </c>
      <c r="Q65" s="144">
        <v>-869</v>
      </c>
      <c r="R65" s="144">
        <v>-1067</v>
      </c>
      <c r="S65" s="144">
        <v>-2768</v>
      </c>
      <c r="T65" s="144">
        <v>-1122</v>
      </c>
      <c r="U65" s="144">
        <v>-1152</v>
      </c>
      <c r="V65" s="144">
        <v>-1151</v>
      </c>
      <c r="W65" s="144">
        <v>-1273</v>
      </c>
      <c r="X65" s="144">
        <v>-4698</v>
      </c>
      <c r="Y65" s="144">
        <v>-1083</v>
      </c>
      <c r="Z65" s="144">
        <v>-1082</v>
      </c>
      <c r="AA65" s="144">
        <v>-1082</v>
      </c>
      <c r="AB65" s="144">
        <v>-3875</v>
      </c>
    </row>
    <row r="66" spans="1:104" s="81" customFormat="1" ht="15.5" customHeight="1" x14ac:dyDescent="0.2">
      <c r="A66" s="10"/>
      <c r="B66" s="130" t="s">
        <v>11</v>
      </c>
      <c r="C66" s="130"/>
      <c r="D66" s="139">
        <v>0</v>
      </c>
      <c r="E66" s="139">
        <v>0</v>
      </c>
      <c r="F66" s="139">
        <v>0</v>
      </c>
      <c r="G66" s="139">
        <v>0</v>
      </c>
      <c r="H66" s="139">
        <v>0</v>
      </c>
      <c r="I66" s="139">
        <v>0</v>
      </c>
      <c r="J66" s="139">
        <v>0</v>
      </c>
      <c r="K66" s="139">
        <v>-1</v>
      </c>
      <c r="L66" s="139">
        <v>-139</v>
      </c>
      <c r="M66" s="139">
        <v>-3770</v>
      </c>
      <c r="N66" s="139">
        <v>3910</v>
      </c>
      <c r="O66" s="139">
        <v>-307</v>
      </c>
      <c r="P66" s="139">
        <v>0</v>
      </c>
      <c r="Q66" s="139">
        <v>0</v>
      </c>
      <c r="R66" s="139">
        <v>307</v>
      </c>
      <c r="S66" s="139">
        <v>0</v>
      </c>
      <c r="T66" s="139">
        <v>0</v>
      </c>
      <c r="U66" s="139">
        <v>-137</v>
      </c>
      <c r="V66" s="139">
        <v>-1250</v>
      </c>
      <c r="W66" s="139">
        <v>-2846</v>
      </c>
      <c r="X66" s="139">
        <v>-4233</v>
      </c>
      <c r="Y66" s="139">
        <v>608</v>
      </c>
      <c r="Z66" s="139">
        <v>-2067</v>
      </c>
      <c r="AA66" s="139">
        <v>5639</v>
      </c>
      <c r="AB66" s="139">
        <v>4045</v>
      </c>
    </row>
    <row r="67" spans="1:104" s="81" customFormat="1" ht="15.5" customHeight="1" x14ac:dyDescent="0.2">
      <c r="A67" s="11"/>
      <c r="B67" s="143" t="s">
        <v>12</v>
      </c>
      <c r="C67" s="143"/>
      <c r="D67" s="144">
        <v>0</v>
      </c>
      <c r="E67" s="144">
        <v>0</v>
      </c>
      <c r="F67" s="144">
        <v>91</v>
      </c>
      <c r="G67" s="144">
        <v>0</v>
      </c>
      <c r="H67" s="144">
        <v>0</v>
      </c>
      <c r="I67" s="144">
        <v>0</v>
      </c>
      <c r="J67" s="144">
        <v>354</v>
      </c>
      <c r="K67" s="144">
        <v>0</v>
      </c>
      <c r="L67" s="144">
        <v>0</v>
      </c>
      <c r="M67" s="144">
        <v>0</v>
      </c>
      <c r="N67" s="144">
        <v>-1145</v>
      </c>
      <c r="O67" s="144">
        <v>0</v>
      </c>
      <c r="P67" s="144">
        <v>0</v>
      </c>
      <c r="Q67" s="144">
        <v>0</v>
      </c>
      <c r="R67" s="144" t="s">
        <v>38</v>
      </c>
      <c r="S67" s="144">
        <v>0</v>
      </c>
      <c r="T67" s="144">
        <v>0</v>
      </c>
      <c r="U67" s="144">
        <v>0</v>
      </c>
      <c r="V67" s="144">
        <v>0</v>
      </c>
      <c r="W67" s="144"/>
      <c r="X67" s="144">
        <v>0</v>
      </c>
      <c r="Y67" s="144">
        <v>0</v>
      </c>
      <c r="Z67" s="144">
        <v>0</v>
      </c>
      <c r="AA67" s="144">
        <v>0</v>
      </c>
      <c r="AB67" s="144"/>
    </row>
    <row r="68" spans="1:104" s="81" customFormat="1" ht="15.5" customHeight="1" x14ac:dyDescent="0.2">
      <c r="A68" s="10"/>
      <c r="B68" s="130" t="s">
        <v>129</v>
      </c>
      <c r="C68" s="130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>
        <v>-13301</v>
      </c>
      <c r="S68" s="139">
        <v>-13182</v>
      </c>
      <c r="T68" s="139">
        <v>0</v>
      </c>
      <c r="U68" s="139">
        <v>0</v>
      </c>
      <c r="V68" s="139">
        <v>0</v>
      </c>
      <c r="W68" s="139"/>
      <c r="X68" s="139">
        <v>0</v>
      </c>
      <c r="Y68" s="139">
        <v>0</v>
      </c>
      <c r="Z68" s="139">
        <v>0</v>
      </c>
      <c r="AA68" s="139">
        <v>0</v>
      </c>
      <c r="AB68" s="139">
        <v>-4184</v>
      </c>
    </row>
    <row r="69" spans="1:104" s="81" customFormat="1" ht="15.5" customHeight="1" x14ac:dyDescent="0.2">
      <c r="A69" s="11"/>
      <c r="B69" s="143" t="s">
        <v>13</v>
      </c>
      <c r="C69" s="143"/>
      <c r="D69" s="144">
        <v>1</v>
      </c>
      <c r="E69" s="144">
        <v>232</v>
      </c>
      <c r="F69" s="144">
        <v>0</v>
      </c>
      <c r="G69" s="144">
        <v>0</v>
      </c>
      <c r="H69" s="144">
        <v>0</v>
      </c>
      <c r="I69" s="144">
        <v>0</v>
      </c>
      <c r="J69" s="144">
        <v>0</v>
      </c>
      <c r="K69" s="144">
        <v>0</v>
      </c>
      <c r="L69" s="144">
        <v>0</v>
      </c>
      <c r="M69" s="144">
        <v>3995</v>
      </c>
      <c r="N69" s="144">
        <v>0</v>
      </c>
      <c r="O69" s="144">
        <v>0</v>
      </c>
      <c r="P69" s="144">
        <v>359</v>
      </c>
      <c r="Q69" s="144">
        <v>575191</v>
      </c>
      <c r="R69" s="144">
        <v>614</v>
      </c>
      <c r="S69" s="144">
        <v>576164</v>
      </c>
      <c r="T69" s="144">
        <v>0</v>
      </c>
      <c r="U69" s="144">
        <v>0</v>
      </c>
      <c r="V69" s="144">
        <v>0</v>
      </c>
      <c r="W69" s="144"/>
      <c r="X69" s="144">
        <v>0</v>
      </c>
      <c r="Y69" s="144">
        <v>0</v>
      </c>
      <c r="Z69" s="144">
        <v>0</v>
      </c>
      <c r="AA69" s="144">
        <v>0</v>
      </c>
      <c r="AB69" s="144"/>
    </row>
    <row r="70" spans="1:104" s="81" customFormat="1" ht="15.5" customHeight="1" x14ac:dyDescent="0.2">
      <c r="A70" s="10"/>
      <c r="B70" s="131" t="s">
        <v>14</v>
      </c>
      <c r="C70" s="130"/>
      <c r="D70" s="139">
        <v>0</v>
      </c>
      <c r="E70" s="139">
        <v>0</v>
      </c>
      <c r="F70" s="139">
        <v>0</v>
      </c>
      <c r="G70" s="139">
        <v>0</v>
      </c>
      <c r="H70" s="139">
        <v>0</v>
      </c>
      <c r="I70" s="139">
        <v>0</v>
      </c>
      <c r="J70" s="139">
        <v>0</v>
      </c>
      <c r="K70" s="139">
        <v>0</v>
      </c>
      <c r="L70" s="139">
        <v>0</v>
      </c>
      <c r="M70" s="139">
        <v>0</v>
      </c>
      <c r="N70" s="139">
        <v>-4241</v>
      </c>
      <c r="O70" s="139">
        <v>0</v>
      </c>
      <c r="P70" s="139">
        <v>0</v>
      </c>
      <c r="Q70" s="139">
        <v>0</v>
      </c>
      <c r="R70" s="139" t="s">
        <v>38</v>
      </c>
      <c r="S70" s="139" t="s">
        <v>38</v>
      </c>
      <c r="T70" s="139">
        <v>0</v>
      </c>
      <c r="U70" s="139"/>
      <c r="V70" s="139">
        <v>0</v>
      </c>
      <c r="W70" s="139"/>
      <c r="X70" s="139">
        <v>0</v>
      </c>
      <c r="Y70" s="139">
        <v>0</v>
      </c>
      <c r="Z70" s="139">
        <v>0</v>
      </c>
      <c r="AA70" s="139">
        <v>0</v>
      </c>
      <c r="AB70" s="139"/>
    </row>
    <row r="71" spans="1:104" s="82" customFormat="1" ht="15.5" customHeight="1" x14ac:dyDescent="0.2">
      <c r="A71" s="12"/>
      <c r="B71" s="133" t="s">
        <v>15</v>
      </c>
      <c r="C71" s="133"/>
      <c r="D71" s="147">
        <f t="shared" ref="D71" si="7">SUM(D62:D70)</f>
        <v>1</v>
      </c>
      <c r="E71" s="147">
        <f t="shared" ref="E71:AB71" si="8">SUM(E62:E70)</f>
        <v>232</v>
      </c>
      <c r="F71" s="147">
        <f t="shared" si="8"/>
        <v>91</v>
      </c>
      <c r="G71" s="147">
        <f t="shared" si="8"/>
        <v>0</v>
      </c>
      <c r="H71" s="147">
        <f t="shared" si="8"/>
        <v>0</v>
      </c>
      <c r="I71" s="147">
        <f t="shared" si="8"/>
        <v>0</v>
      </c>
      <c r="J71" s="147">
        <f t="shared" si="8"/>
        <v>354</v>
      </c>
      <c r="K71" s="147">
        <f t="shared" si="8"/>
        <v>-1</v>
      </c>
      <c r="L71" s="147">
        <f t="shared" si="8"/>
        <v>-182</v>
      </c>
      <c r="M71" s="147">
        <f t="shared" si="8"/>
        <v>472</v>
      </c>
      <c r="N71" s="147">
        <f t="shared" si="8"/>
        <v>-2249</v>
      </c>
      <c r="O71" s="147">
        <f t="shared" si="8"/>
        <v>-627</v>
      </c>
      <c r="P71" s="147">
        <f t="shared" si="8"/>
        <v>72363</v>
      </c>
      <c r="Q71" s="147">
        <f t="shared" si="8"/>
        <v>501806</v>
      </c>
      <c r="R71" s="147">
        <f t="shared" si="8"/>
        <v>-13447</v>
      </c>
      <c r="S71" s="147">
        <f t="shared" si="8"/>
        <v>560214</v>
      </c>
      <c r="T71" s="147">
        <f t="shared" si="8"/>
        <v>-1122</v>
      </c>
      <c r="U71" s="147">
        <f t="shared" si="8"/>
        <v>-1346</v>
      </c>
      <c r="V71" s="147">
        <f t="shared" si="8"/>
        <v>-2401</v>
      </c>
      <c r="W71" s="147">
        <f t="shared" si="8"/>
        <v>-3408</v>
      </c>
      <c r="X71" s="147">
        <f t="shared" si="8"/>
        <v>-8277</v>
      </c>
      <c r="Y71" s="147">
        <f t="shared" si="8"/>
        <v>-475</v>
      </c>
      <c r="Z71" s="147">
        <f t="shared" si="8"/>
        <v>-1860</v>
      </c>
      <c r="AA71" s="147">
        <f t="shared" si="8"/>
        <v>2557</v>
      </c>
      <c r="AB71" s="147">
        <f t="shared" si="8"/>
        <v>-4725</v>
      </c>
    </row>
    <row r="72" spans="1:104" s="81" customFormat="1" ht="15.5" customHeight="1" x14ac:dyDescent="0.2">
      <c r="A72" s="10"/>
      <c r="B72" s="136"/>
      <c r="C72" s="136"/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  <c r="AA72" s="148"/>
      <c r="AB72" s="148"/>
    </row>
    <row r="73" spans="1:104" s="81" customFormat="1" ht="15.5" customHeight="1" x14ac:dyDescent="0.2">
      <c r="A73" s="11"/>
      <c r="B73" s="133"/>
      <c r="C73" s="133"/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  <c r="Y73" s="144"/>
      <c r="Z73" s="144"/>
      <c r="AA73" s="144"/>
      <c r="AB73" s="144"/>
    </row>
    <row r="74" spans="1:104" s="82" customFormat="1" ht="15.5" customHeight="1" x14ac:dyDescent="0.2">
      <c r="A74" s="73"/>
      <c r="B74" s="136" t="s">
        <v>16</v>
      </c>
      <c r="C74" s="136"/>
      <c r="D74" s="149">
        <f t="shared" ref="D74" si="9">SUM(D71,D59,D42)</f>
        <v>40</v>
      </c>
      <c r="E74" s="149">
        <f t="shared" ref="E74:AA74" si="10">SUM(E71,E59,E42)</f>
        <v>-54</v>
      </c>
      <c r="F74" s="149">
        <f t="shared" si="10"/>
        <v>68</v>
      </c>
      <c r="G74" s="149">
        <f t="shared" si="10"/>
        <v>-45</v>
      </c>
      <c r="H74" s="149">
        <f t="shared" si="10"/>
        <v>171</v>
      </c>
      <c r="I74" s="149">
        <f t="shared" si="10"/>
        <v>165</v>
      </c>
      <c r="J74" s="149">
        <f t="shared" si="10"/>
        <v>-30</v>
      </c>
      <c r="K74" s="149">
        <f t="shared" si="10"/>
        <v>309</v>
      </c>
      <c r="L74" s="149">
        <f t="shared" si="10"/>
        <v>2130</v>
      </c>
      <c r="M74" s="149">
        <f t="shared" si="10"/>
        <v>5097</v>
      </c>
      <c r="N74" s="149">
        <f t="shared" si="10"/>
        <v>-1692</v>
      </c>
      <c r="O74" s="149">
        <f t="shared" si="10"/>
        <v>-4592</v>
      </c>
      <c r="P74" s="149">
        <f t="shared" si="10"/>
        <v>45203</v>
      </c>
      <c r="Q74" s="149">
        <f t="shared" si="10"/>
        <v>479089</v>
      </c>
      <c r="R74" s="149">
        <f t="shared" si="10"/>
        <v>-122999</v>
      </c>
      <c r="S74" s="149">
        <f t="shared" si="10"/>
        <v>309361</v>
      </c>
      <c r="T74" s="149">
        <f t="shared" si="10"/>
        <v>-46891.275900000001</v>
      </c>
      <c r="U74" s="149">
        <f t="shared" si="10"/>
        <v>-70098.692280000003</v>
      </c>
      <c r="V74" s="149">
        <f t="shared" si="10"/>
        <v>-24836</v>
      </c>
      <c r="W74" s="149">
        <f t="shared" si="10"/>
        <v>-28994</v>
      </c>
      <c r="X74" s="149">
        <f t="shared" si="10"/>
        <v>-170820</v>
      </c>
      <c r="Y74" s="149">
        <f t="shared" si="10"/>
        <v>-19765</v>
      </c>
      <c r="Z74" s="149">
        <f t="shared" si="10"/>
        <v>-22135</v>
      </c>
      <c r="AA74" s="149">
        <f t="shared" si="10"/>
        <v>-11820</v>
      </c>
      <c r="AB74" s="149">
        <f t="shared" ref="AB74:BC74" si="11">SUM(AB71,AB59,AB42)</f>
        <v>-64156</v>
      </c>
      <c r="AC74" s="83">
        <f t="shared" si="11"/>
        <v>0</v>
      </c>
      <c r="AD74" s="83">
        <f t="shared" si="11"/>
        <v>0</v>
      </c>
      <c r="AE74" s="83">
        <f t="shared" si="11"/>
        <v>0</v>
      </c>
      <c r="AF74" s="83">
        <f t="shared" si="11"/>
        <v>0</v>
      </c>
      <c r="AG74" s="83">
        <f t="shared" si="11"/>
        <v>0</v>
      </c>
      <c r="AH74" s="83">
        <f t="shared" si="11"/>
        <v>0</v>
      </c>
      <c r="AI74" s="83">
        <f t="shared" si="11"/>
        <v>0</v>
      </c>
      <c r="AJ74" s="83">
        <f t="shared" si="11"/>
        <v>0</v>
      </c>
      <c r="AK74" s="83">
        <f t="shared" si="11"/>
        <v>0</v>
      </c>
      <c r="AL74" s="83">
        <f t="shared" si="11"/>
        <v>0</v>
      </c>
      <c r="AM74" s="83">
        <f t="shared" si="11"/>
        <v>0</v>
      </c>
      <c r="AN74" s="83">
        <f t="shared" si="11"/>
        <v>0</v>
      </c>
      <c r="AO74" s="83">
        <f t="shared" si="11"/>
        <v>0</v>
      </c>
      <c r="AP74" s="83">
        <f t="shared" si="11"/>
        <v>0</v>
      </c>
      <c r="AQ74" s="83">
        <f t="shared" si="11"/>
        <v>0</v>
      </c>
      <c r="AR74" s="83">
        <f t="shared" si="11"/>
        <v>0</v>
      </c>
      <c r="AS74" s="83">
        <f t="shared" si="11"/>
        <v>0</v>
      </c>
      <c r="AT74" s="83">
        <f t="shared" si="11"/>
        <v>0</v>
      </c>
      <c r="AU74" s="83">
        <f t="shared" si="11"/>
        <v>0</v>
      </c>
      <c r="AV74" s="83">
        <f t="shared" si="11"/>
        <v>0</v>
      </c>
      <c r="AW74" s="83">
        <f t="shared" si="11"/>
        <v>0</v>
      </c>
      <c r="AX74" s="83">
        <f t="shared" si="11"/>
        <v>0</v>
      </c>
      <c r="AY74" s="83">
        <f t="shared" si="11"/>
        <v>0</v>
      </c>
      <c r="AZ74" s="83">
        <f t="shared" si="11"/>
        <v>0</v>
      </c>
      <c r="BA74" s="83">
        <f t="shared" si="11"/>
        <v>0</v>
      </c>
      <c r="BB74" s="83">
        <f t="shared" si="11"/>
        <v>0</v>
      </c>
      <c r="BC74" s="83">
        <f t="shared" si="11"/>
        <v>0</v>
      </c>
      <c r="BD74" s="83">
        <f t="shared" ref="BD74:CD74" si="12">SUM(BD71,BD59,BD42)</f>
        <v>0</v>
      </c>
      <c r="BE74" s="83">
        <f t="shared" si="12"/>
        <v>0</v>
      </c>
      <c r="BF74" s="83">
        <f t="shared" si="12"/>
        <v>0</v>
      </c>
      <c r="BG74" s="83">
        <f t="shared" si="12"/>
        <v>0</v>
      </c>
      <c r="BH74" s="83">
        <f t="shared" si="12"/>
        <v>0</v>
      </c>
      <c r="BI74" s="83">
        <f t="shared" si="12"/>
        <v>0</v>
      </c>
      <c r="BJ74" s="83">
        <f t="shared" si="12"/>
        <v>0</v>
      </c>
      <c r="BK74" s="83">
        <f t="shared" si="12"/>
        <v>0</v>
      </c>
      <c r="BL74" s="83">
        <f t="shared" si="12"/>
        <v>0</v>
      </c>
      <c r="BM74" s="83">
        <f t="shared" si="12"/>
        <v>0</v>
      </c>
      <c r="BN74" s="83">
        <f t="shared" si="12"/>
        <v>0</v>
      </c>
      <c r="BO74" s="83">
        <f t="shared" si="12"/>
        <v>0</v>
      </c>
      <c r="BP74" s="83">
        <f t="shared" si="12"/>
        <v>0</v>
      </c>
      <c r="BQ74" s="83">
        <f t="shared" si="12"/>
        <v>0</v>
      </c>
      <c r="BR74" s="83">
        <f t="shared" si="12"/>
        <v>0</v>
      </c>
      <c r="BS74" s="83">
        <f t="shared" si="12"/>
        <v>0</v>
      </c>
      <c r="BT74" s="83">
        <f t="shared" si="12"/>
        <v>0</v>
      </c>
      <c r="BU74" s="83">
        <f t="shared" si="12"/>
        <v>0</v>
      </c>
      <c r="BV74" s="83">
        <f t="shared" si="12"/>
        <v>0</v>
      </c>
      <c r="BW74" s="83">
        <f t="shared" si="12"/>
        <v>0</v>
      </c>
      <c r="BX74" s="83">
        <f t="shared" si="12"/>
        <v>0</v>
      </c>
      <c r="BY74" s="83">
        <f t="shared" si="12"/>
        <v>0</v>
      </c>
      <c r="BZ74" s="83">
        <f t="shared" si="12"/>
        <v>0</v>
      </c>
      <c r="CA74" s="83">
        <f t="shared" si="12"/>
        <v>0</v>
      </c>
      <c r="CB74" s="83">
        <f t="shared" si="12"/>
        <v>0</v>
      </c>
      <c r="CC74" s="83">
        <f t="shared" si="12"/>
        <v>0</v>
      </c>
      <c r="CD74" s="83">
        <f t="shared" si="12"/>
        <v>0</v>
      </c>
      <c r="CE74" s="83">
        <f t="shared" ref="CE74:CZ74" si="13">SUM(CE71,CE59,CE42)</f>
        <v>0</v>
      </c>
      <c r="CF74" s="83">
        <f t="shared" si="13"/>
        <v>0</v>
      </c>
      <c r="CG74" s="83">
        <f t="shared" si="13"/>
        <v>0</v>
      </c>
      <c r="CH74" s="83">
        <f t="shared" si="13"/>
        <v>0</v>
      </c>
      <c r="CI74" s="83">
        <f t="shared" si="13"/>
        <v>0</v>
      </c>
      <c r="CJ74" s="83">
        <f t="shared" si="13"/>
        <v>0</v>
      </c>
      <c r="CK74" s="83">
        <f t="shared" si="13"/>
        <v>0</v>
      </c>
      <c r="CL74" s="83">
        <f t="shared" si="13"/>
        <v>0</v>
      </c>
      <c r="CM74" s="83">
        <f t="shared" si="13"/>
        <v>0</v>
      </c>
      <c r="CN74" s="83">
        <f t="shared" si="13"/>
        <v>0</v>
      </c>
      <c r="CO74" s="83">
        <f t="shared" si="13"/>
        <v>0</v>
      </c>
      <c r="CP74" s="83">
        <f t="shared" si="13"/>
        <v>0</v>
      </c>
      <c r="CQ74" s="83">
        <f t="shared" si="13"/>
        <v>0</v>
      </c>
      <c r="CR74" s="83">
        <f t="shared" si="13"/>
        <v>0</v>
      </c>
      <c r="CS74" s="83">
        <f t="shared" si="13"/>
        <v>0</v>
      </c>
      <c r="CT74" s="83">
        <f t="shared" si="13"/>
        <v>0</v>
      </c>
      <c r="CU74" s="83">
        <f t="shared" si="13"/>
        <v>0</v>
      </c>
      <c r="CV74" s="83">
        <f t="shared" si="13"/>
        <v>0</v>
      </c>
      <c r="CW74" s="83">
        <f t="shared" si="13"/>
        <v>0</v>
      </c>
      <c r="CX74" s="83">
        <f t="shared" si="13"/>
        <v>0</v>
      </c>
      <c r="CY74" s="83">
        <f t="shared" si="13"/>
        <v>0</v>
      </c>
      <c r="CZ74" s="83">
        <f t="shared" si="13"/>
        <v>0</v>
      </c>
    </row>
    <row r="75" spans="1:104" s="81" customFormat="1" ht="15.5" customHeight="1" x14ac:dyDescent="0.2">
      <c r="A75" s="11"/>
      <c r="B75" s="133"/>
      <c r="C75" s="133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</row>
    <row r="76" spans="1:104" s="81" customFormat="1" ht="15.5" customHeight="1" x14ac:dyDescent="0.2">
      <c r="A76" s="10"/>
      <c r="B76" s="136" t="s">
        <v>17</v>
      </c>
      <c r="C76" s="136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39"/>
    </row>
    <row r="77" spans="1:104" s="81" customFormat="1" ht="15.5" customHeight="1" x14ac:dyDescent="0.2">
      <c r="A77" s="11"/>
      <c r="B77" s="143" t="s">
        <v>18</v>
      </c>
      <c r="C77" s="143"/>
      <c r="D77" s="144" t="e">
        <f>#REF!</f>
        <v>#REF!</v>
      </c>
      <c r="E77" s="144">
        <f t="shared" ref="E77:J77" si="14">D78</f>
        <v>61</v>
      </c>
      <c r="F77" s="144">
        <f t="shared" si="14"/>
        <v>7</v>
      </c>
      <c r="G77" s="144">
        <f t="shared" si="14"/>
        <v>75</v>
      </c>
      <c r="H77" s="144">
        <f t="shared" si="14"/>
        <v>30</v>
      </c>
      <c r="I77" s="144">
        <f t="shared" si="14"/>
        <v>201</v>
      </c>
      <c r="J77" s="144">
        <f t="shared" si="14"/>
        <v>366</v>
      </c>
      <c r="K77" s="144">
        <v>336</v>
      </c>
      <c r="L77" s="144">
        <f>K78</f>
        <v>645</v>
      </c>
      <c r="M77" s="144">
        <f>L78</f>
        <v>2775</v>
      </c>
      <c r="N77" s="144">
        <f>M78</f>
        <v>7872</v>
      </c>
      <c r="O77" s="144">
        <v>6180</v>
      </c>
      <c r="P77" s="144">
        <f>O78</f>
        <v>1588</v>
      </c>
      <c r="Q77" s="144">
        <v>46791</v>
      </c>
      <c r="R77" s="144">
        <v>525880</v>
      </c>
      <c r="S77" s="144">
        <v>6180</v>
      </c>
      <c r="T77" s="144">
        <v>318433</v>
      </c>
      <c r="U77" s="144"/>
      <c r="V77" s="161">
        <v>318433</v>
      </c>
      <c r="W77" s="144"/>
      <c r="X77" s="144">
        <v>318433</v>
      </c>
      <c r="Y77" s="144">
        <v>147613</v>
      </c>
      <c r="Z77" s="144">
        <v>127848</v>
      </c>
      <c r="AA77" s="144">
        <v>147613</v>
      </c>
      <c r="AB77" s="144">
        <v>147613</v>
      </c>
    </row>
    <row r="78" spans="1:104" s="81" customFormat="1" ht="15.5" customHeight="1" x14ac:dyDescent="0.2">
      <c r="A78" s="10"/>
      <c r="B78" s="130" t="s">
        <v>19</v>
      </c>
      <c r="C78" s="130"/>
      <c r="D78" s="139">
        <v>61</v>
      </c>
      <c r="E78" s="139">
        <v>7</v>
      </c>
      <c r="F78" s="139">
        <v>75</v>
      </c>
      <c r="G78" s="139">
        <v>30</v>
      </c>
      <c r="H78" s="139">
        <v>201</v>
      </c>
      <c r="I78" s="139">
        <v>366</v>
      </c>
      <c r="J78" s="139">
        <v>336</v>
      </c>
      <c r="K78" s="139">
        <v>645</v>
      </c>
      <c r="L78" s="139">
        <v>2775</v>
      </c>
      <c r="M78" s="139">
        <v>7872</v>
      </c>
      <c r="N78" s="139">
        <v>6180</v>
      </c>
      <c r="O78" s="139">
        <v>1588</v>
      </c>
      <c r="P78" s="139">
        <v>46791</v>
      </c>
      <c r="Q78" s="139">
        <v>525880</v>
      </c>
      <c r="R78" s="139">
        <v>318433</v>
      </c>
      <c r="S78" s="139">
        <v>318433</v>
      </c>
      <c r="T78" s="139">
        <v>271542</v>
      </c>
      <c r="U78" s="139">
        <v>-70099</v>
      </c>
      <c r="V78" s="139">
        <v>293597</v>
      </c>
      <c r="W78" s="139">
        <v>-28994</v>
      </c>
      <c r="X78" s="139">
        <v>147613</v>
      </c>
      <c r="Y78" s="139">
        <v>127848</v>
      </c>
      <c r="Z78" s="139">
        <v>105713</v>
      </c>
      <c r="AA78" s="139">
        <v>135793</v>
      </c>
      <c r="AB78" s="139">
        <v>83457</v>
      </c>
    </row>
    <row r="79" spans="1:104" s="81" customFormat="1" ht="15.5" customHeight="1" x14ac:dyDescent="0.2">
      <c r="A79" s="11"/>
      <c r="B79" s="143"/>
      <c r="C79" s="143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44"/>
      <c r="AA79" s="144"/>
      <c r="AB79" s="144"/>
    </row>
    <row r="80" spans="1:104" s="82" customFormat="1" ht="15.5" customHeight="1" x14ac:dyDescent="0.2">
      <c r="A80" s="74"/>
      <c r="B80" s="150" t="s">
        <v>16</v>
      </c>
      <c r="C80" s="150"/>
      <c r="D80" s="151" t="e">
        <f t="shared" ref="D80:AA80" si="15">D78-D77</f>
        <v>#REF!</v>
      </c>
      <c r="E80" s="151">
        <f t="shared" si="15"/>
        <v>-54</v>
      </c>
      <c r="F80" s="151">
        <f t="shared" si="15"/>
        <v>68</v>
      </c>
      <c r="G80" s="151">
        <f t="shared" si="15"/>
        <v>-45</v>
      </c>
      <c r="H80" s="151">
        <f t="shared" si="15"/>
        <v>171</v>
      </c>
      <c r="I80" s="151">
        <f t="shared" si="15"/>
        <v>165</v>
      </c>
      <c r="J80" s="151">
        <f t="shared" si="15"/>
        <v>-30</v>
      </c>
      <c r="K80" s="151">
        <f t="shared" si="15"/>
        <v>309</v>
      </c>
      <c r="L80" s="151">
        <f t="shared" si="15"/>
        <v>2130</v>
      </c>
      <c r="M80" s="151">
        <f t="shared" si="15"/>
        <v>5097</v>
      </c>
      <c r="N80" s="151">
        <f t="shared" si="15"/>
        <v>-1692</v>
      </c>
      <c r="O80" s="151">
        <f t="shared" si="15"/>
        <v>-4592</v>
      </c>
      <c r="P80" s="151">
        <f t="shared" si="15"/>
        <v>45203</v>
      </c>
      <c r="Q80" s="151">
        <f t="shared" si="15"/>
        <v>479089</v>
      </c>
      <c r="R80" s="151">
        <f t="shared" si="15"/>
        <v>-207447</v>
      </c>
      <c r="S80" s="151">
        <f t="shared" si="15"/>
        <v>312253</v>
      </c>
      <c r="T80" s="151">
        <f t="shared" si="15"/>
        <v>-46891</v>
      </c>
      <c r="U80" s="151">
        <f t="shared" si="15"/>
        <v>-70099</v>
      </c>
      <c r="V80" s="151">
        <f t="shared" si="15"/>
        <v>-24836</v>
      </c>
      <c r="W80" s="151">
        <f t="shared" si="15"/>
        <v>-28994</v>
      </c>
      <c r="X80" s="151">
        <f t="shared" si="15"/>
        <v>-170820</v>
      </c>
      <c r="Y80" s="151">
        <f t="shared" si="15"/>
        <v>-19765</v>
      </c>
      <c r="Z80" s="151">
        <f t="shared" si="15"/>
        <v>-22135</v>
      </c>
      <c r="AA80" s="151">
        <f t="shared" si="15"/>
        <v>-11820</v>
      </c>
      <c r="AB80" s="151">
        <f t="shared" ref="AB80:CD80" si="16">AB78-AB77</f>
        <v>-64156</v>
      </c>
      <c r="AC80" s="83">
        <f t="shared" si="16"/>
        <v>0</v>
      </c>
      <c r="AD80" s="83">
        <f t="shared" si="16"/>
        <v>0</v>
      </c>
      <c r="AE80" s="83">
        <f t="shared" si="16"/>
        <v>0</v>
      </c>
      <c r="AF80" s="83">
        <f t="shared" si="16"/>
        <v>0</v>
      </c>
      <c r="AG80" s="83">
        <f t="shared" si="16"/>
        <v>0</v>
      </c>
      <c r="AH80" s="83">
        <f t="shared" si="16"/>
        <v>0</v>
      </c>
      <c r="AI80" s="83">
        <f t="shared" si="16"/>
        <v>0</v>
      </c>
      <c r="AJ80" s="83">
        <f t="shared" si="16"/>
        <v>0</v>
      </c>
      <c r="AK80" s="83">
        <f t="shared" si="16"/>
        <v>0</v>
      </c>
      <c r="AL80" s="83">
        <f t="shared" si="16"/>
        <v>0</v>
      </c>
      <c r="AM80" s="83">
        <f t="shared" si="16"/>
        <v>0</v>
      </c>
      <c r="AN80" s="83">
        <f t="shared" si="16"/>
        <v>0</v>
      </c>
      <c r="AO80" s="83">
        <f t="shared" si="16"/>
        <v>0</v>
      </c>
      <c r="AP80" s="83">
        <f t="shared" si="16"/>
        <v>0</v>
      </c>
      <c r="AQ80" s="83">
        <f t="shared" si="16"/>
        <v>0</v>
      </c>
      <c r="AR80" s="83">
        <f t="shared" si="16"/>
        <v>0</v>
      </c>
      <c r="AS80" s="83">
        <f t="shared" si="16"/>
        <v>0</v>
      </c>
      <c r="AT80" s="83">
        <f t="shared" si="16"/>
        <v>0</v>
      </c>
      <c r="AU80" s="83">
        <f t="shared" si="16"/>
        <v>0</v>
      </c>
      <c r="AV80" s="83">
        <f t="shared" si="16"/>
        <v>0</v>
      </c>
      <c r="AW80" s="83">
        <f t="shared" si="16"/>
        <v>0</v>
      </c>
      <c r="AX80" s="83">
        <f t="shared" si="16"/>
        <v>0</v>
      </c>
      <c r="AY80" s="83">
        <f t="shared" si="16"/>
        <v>0</v>
      </c>
      <c r="AZ80" s="83">
        <f t="shared" si="16"/>
        <v>0</v>
      </c>
      <c r="BA80" s="83">
        <f t="shared" si="16"/>
        <v>0</v>
      </c>
      <c r="BB80" s="83">
        <f t="shared" si="16"/>
        <v>0</v>
      </c>
      <c r="BC80" s="83">
        <f t="shared" si="16"/>
        <v>0</v>
      </c>
      <c r="BD80" s="83">
        <f t="shared" si="16"/>
        <v>0</v>
      </c>
      <c r="BE80" s="83">
        <f t="shared" si="16"/>
        <v>0</v>
      </c>
      <c r="BF80" s="83">
        <f t="shared" si="16"/>
        <v>0</v>
      </c>
      <c r="BG80" s="83">
        <f t="shared" si="16"/>
        <v>0</v>
      </c>
      <c r="BH80" s="83">
        <f t="shared" si="16"/>
        <v>0</v>
      </c>
      <c r="BI80" s="83">
        <f t="shared" si="16"/>
        <v>0</v>
      </c>
      <c r="BJ80" s="83">
        <f t="shared" si="16"/>
        <v>0</v>
      </c>
      <c r="BK80" s="83">
        <f t="shared" si="16"/>
        <v>0</v>
      </c>
      <c r="BL80" s="83">
        <f t="shared" si="16"/>
        <v>0</v>
      </c>
      <c r="BM80" s="83">
        <f t="shared" si="16"/>
        <v>0</v>
      </c>
      <c r="BN80" s="83">
        <f t="shared" si="16"/>
        <v>0</v>
      </c>
      <c r="BO80" s="83">
        <f t="shared" si="16"/>
        <v>0</v>
      </c>
      <c r="BP80" s="83">
        <f t="shared" si="16"/>
        <v>0</v>
      </c>
      <c r="BQ80" s="83">
        <f t="shared" si="16"/>
        <v>0</v>
      </c>
      <c r="BR80" s="83">
        <f t="shared" si="16"/>
        <v>0</v>
      </c>
      <c r="BS80" s="83">
        <f t="shared" si="16"/>
        <v>0</v>
      </c>
      <c r="BT80" s="83">
        <f t="shared" si="16"/>
        <v>0</v>
      </c>
      <c r="BU80" s="83">
        <f t="shared" si="16"/>
        <v>0</v>
      </c>
      <c r="BV80" s="83">
        <f t="shared" si="16"/>
        <v>0</v>
      </c>
      <c r="BW80" s="83">
        <f t="shared" si="16"/>
        <v>0</v>
      </c>
      <c r="BX80" s="83">
        <f t="shared" si="16"/>
        <v>0</v>
      </c>
      <c r="BY80" s="83">
        <f t="shared" si="16"/>
        <v>0</v>
      </c>
      <c r="BZ80" s="83">
        <f t="shared" si="16"/>
        <v>0</v>
      </c>
      <c r="CA80" s="83">
        <f t="shared" si="16"/>
        <v>0</v>
      </c>
      <c r="CB80" s="83">
        <f t="shared" si="16"/>
        <v>0</v>
      </c>
      <c r="CC80" s="83">
        <f t="shared" si="16"/>
        <v>0</v>
      </c>
      <c r="CD80" s="83">
        <f t="shared" si="16"/>
        <v>0</v>
      </c>
      <c r="CE80" s="83">
        <f t="shared" ref="CE80:CZ80" si="17">CE78-CE77</f>
        <v>0</v>
      </c>
      <c r="CF80" s="83">
        <f t="shared" si="17"/>
        <v>0</v>
      </c>
      <c r="CG80" s="83">
        <f t="shared" si="17"/>
        <v>0</v>
      </c>
      <c r="CH80" s="83">
        <f t="shared" si="17"/>
        <v>0</v>
      </c>
      <c r="CI80" s="83">
        <f t="shared" si="17"/>
        <v>0</v>
      </c>
      <c r="CJ80" s="83">
        <f t="shared" si="17"/>
        <v>0</v>
      </c>
      <c r="CK80" s="83">
        <f t="shared" si="17"/>
        <v>0</v>
      </c>
      <c r="CL80" s="83">
        <f t="shared" si="17"/>
        <v>0</v>
      </c>
      <c r="CM80" s="83">
        <f t="shared" si="17"/>
        <v>0</v>
      </c>
      <c r="CN80" s="83">
        <f t="shared" si="17"/>
        <v>0</v>
      </c>
      <c r="CO80" s="83">
        <f t="shared" si="17"/>
        <v>0</v>
      </c>
      <c r="CP80" s="83">
        <f t="shared" si="17"/>
        <v>0</v>
      </c>
      <c r="CQ80" s="83">
        <f t="shared" si="17"/>
        <v>0</v>
      </c>
      <c r="CR80" s="83">
        <f t="shared" si="17"/>
        <v>0</v>
      </c>
      <c r="CS80" s="83">
        <f t="shared" si="17"/>
        <v>0</v>
      </c>
      <c r="CT80" s="83">
        <f t="shared" si="17"/>
        <v>0</v>
      </c>
      <c r="CU80" s="83">
        <f t="shared" si="17"/>
        <v>0</v>
      </c>
      <c r="CV80" s="83">
        <f t="shared" si="17"/>
        <v>0</v>
      </c>
      <c r="CW80" s="83">
        <f t="shared" si="17"/>
        <v>0</v>
      </c>
      <c r="CX80" s="83">
        <f t="shared" si="17"/>
        <v>0</v>
      </c>
      <c r="CY80" s="83">
        <f t="shared" si="17"/>
        <v>0</v>
      </c>
      <c r="CZ80" s="83">
        <f t="shared" si="17"/>
        <v>0</v>
      </c>
    </row>
    <row r="81" spans="1:21" s="77" customFormat="1" ht="9.5" customHeight="1" x14ac:dyDescent="0.2">
      <c r="A81" s="75"/>
      <c r="B81" s="76"/>
      <c r="C81" s="76"/>
    </row>
    <row r="83" spans="1:21" hidden="1" x14ac:dyDescent="0.2">
      <c r="D83" s="5" t="e">
        <f>#REF!-#REF!</f>
        <v>#REF!</v>
      </c>
      <c r="E83" s="5" t="e">
        <f t="shared" ref="E83:Q83" si="18">D80-D74</f>
        <v>#REF!</v>
      </c>
      <c r="F83" s="5">
        <f t="shared" si="18"/>
        <v>0</v>
      </c>
      <c r="G83" s="5">
        <f t="shared" si="18"/>
        <v>0</v>
      </c>
      <c r="H83" s="5">
        <f t="shared" si="18"/>
        <v>0</v>
      </c>
      <c r="I83" s="5">
        <f t="shared" si="18"/>
        <v>0</v>
      </c>
      <c r="J83" s="5">
        <f t="shared" si="18"/>
        <v>0</v>
      </c>
      <c r="K83" s="5">
        <f t="shared" si="18"/>
        <v>0</v>
      </c>
      <c r="L83" s="5">
        <f t="shared" si="18"/>
        <v>0</v>
      </c>
      <c r="M83" s="5">
        <f t="shared" si="18"/>
        <v>0</v>
      </c>
      <c r="N83" s="5">
        <f t="shared" si="18"/>
        <v>0</v>
      </c>
      <c r="O83" s="5">
        <f t="shared" si="18"/>
        <v>0</v>
      </c>
      <c r="P83" s="5">
        <f t="shared" si="18"/>
        <v>0</v>
      </c>
      <c r="Q83" s="5">
        <f t="shared" si="18"/>
        <v>0</v>
      </c>
      <c r="R83" s="5"/>
      <c r="S83" s="5"/>
      <c r="T83" s="5"/>
      <c r="U83" s="5"/>
    </row>
    <row r="84" spans="1:21" x14ac:dyDescent="0.2"/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F25:O25 Q25 D25:E25 I59:R59 D59:H59" formulaRange="1"/>
    <ignoredError sqref="P25" formula="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Italo Borges</dc:creator>
  <cp:lastModifiedBy>Camila Mosca Almeida</cp:lastModifiedBy>
  <dcterms:created xsi:type="dcterms:W3CDTF">2015-06-05T18:19:34Z</dcterms:created>
  <dcterms:modified xsi:type="dcterms:W3CDTF">2024-04-02T02:44:07Z</dcterms:modified>
</cp:coreProperties>
</file>